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defaultThemeVersion="202300"/>
  <mc:AlternateContent xmlns:mc="http://schemas.openxmlformats.org/markup-compatibility/2006">
    <mc:Choice Requires="x15">
      <x15ac:absPath xmlns:x15ac="http://schemas.microsoft.com/office/spreadsheetml/2010/11/ac" url="P:\PROGRAMMES\FSTAI\Document de gestion\"/>
    </mc:Choice>
  </mc:AlternateContent>
  <xr:revisionPtr revIDLastSave="0" documentId="13_ncr:1_{14E2AA6F-2B0E-4E09-9777-C26153C54F01}" xr6:coauthVersionLast="47" xr6:coauthVersionMax="47" xr10:uidLastSave="{00000000-0000-0000-0000-000000000000}"/>
  <workbookProtection workbookAlgorithmName="SHA-512" workbookHashValue="DF7094DjNoUFTsNW/AZIkzg8nqpmTzsh1NWPh8j8ZYQUDRiTUNTZjRNrYFethd7l6A8y4DsbiOi1qLyz5c1nTg==" workbookSaltValue="MOxs20ywKTGTvsDxk2+pWA==" workbookSpinCount="100000" lockStructure="1"/>
  <bookViews>
    <workbookView xWindow="-28920" yWindow="-6465" windowWidth="29040" windowHeight="15720" activeTab="4" xr2:uid="{B72B4A86-C49E-4291-AF0F-F8060EEDB0D7}"/>
  </bookViews>
  <sheets>
    <sheet name="Demandeur" sheetId="3" r:id="rId1"/>
    <sheet name="Événement visé" sheetId="5" r:id="rId2"/>
    <sheet name="Volet 4A-appui" sheetId="1" r:id="rId3"/>
    <sheet name="Volet 4B- incitatif" sheetId="2" r:id="rId4"/>
    <sheet name="Autorisation" sheetId="6" r:id="rId5"/>
    <sheet name="Analyse " sheetId="7" state="hidden" r:id="rId6"/>
    <sheet name="Calcul volet 4B-incitatif" sheetId="8" state="hidden" r:id="rId7"/>
    <sheet name="Extraction volet 4" sheetId="9" state="hidden" r:id="rId8"/>
    <sheet name="Tables" sheetId="4" state="hidden" r:id="rId9"/>
  </sheets>
  <definedNames>
    <definedName name="TYPE">#REF!</definedName>
    <definedName name="_xlnm.Print_Area" localSheetId="1">'Événement visé'!$A$1:$F$74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7" l="1"/>
  <c r="H15" i="5"/>
  <c r="Y2" i="9" s="1"/>
  <c r="BO2" i="9"/>
  <c r="AP2" i="9" l="1"/>
  <c r="AO2" i="9"/>
  <c r="AM2" i="9"/>
  <c r="AK2" i="9"/>
  <c r="AA2" i="9"/>
  <c r="C65" i="7" l="1"/>
  <c r="DA2" i="9" l="1"/>
  <c r="CY2" i="9"/>
  <c r="CW2" i="9"/>
  <c r="L47" i="1"/>
  <c r="L46" i="1"/>
  <c r="CN2" i="9"/>
  <c r="CM2" i="9"/>
  <c r="CL2" i="9"/>
  <c r="CK2" i="9"/>
  <c r="CJ2" i="9"/>
  <c r="CI2" i="9"/>
  <c r="CH2" i="9"/>
  <c r="CG2" i="9"/>
  <c r="CF2" i="9"/>
  <c r="BX2" i="9"/>
  <c r="Z2" i="9"/>
  <c r="F19" i="2"/>
  <c r="D31" i="2" s="1"/>
  <c r="H60" i="5"/>
  <c r="I60" i="5"/>
  <c r="H28" i="1"/>
  <c r="I28" i="1" s="1"/>
  <c r="F28" i="1"/>
  <c r="H27" i="1"/>
  <c r="I18" i="5"/>
  <c r="I17" i="5"/>
  <c r="J29" i="2" l="1"/>
  <c r="CT2" i="9"/>
  <c r="J18" i="5"/>
  <c r="G44" i="5" l="1"/>
  <c r="H37" i="5"/>
  <c r="AJ2" i="9" s="1"/>
  <c r="H33" i="5"/>
  <c r="G33" i="5"/>
  <c r="H27" i="5"/>
  <c r="AE2" i="9" s="1"/>
  <c r="H22" i="5"/>
  <c r="CZ2" i="9" s="1"/>
  <c r="D54" i="5"/>
  <c r="C2" i="8"/>
  <c r="C28" i="2"/>
  <c r="D28" i="2" s="1"/>
  <c r="G14" i="1"/>
  <c r="G15" i="1"/>
  <c r="G16" i="1"/>
  <c r="G17" i="1"/>
  <c r="G18" i="1"/>
  <c r="G19" i="1"/>
  <c r="G20" i="1"/>
  <c r="G13" i="1"/>
  <c r="CE2" i="9" s="1"/>
  <c r="G10" i="2"/>
  <c r="G9" i="2"/>
  <c r="D61" i="1"/>
  <c r="L45" i="1"/>
  <c r="L44" i="1"/>
  <c r="L43" i="1"/>
  <c r="L42" i="1"/>
  <c r="L41" i="1"/>
  <c r="L40" i="1"/>
  <c r="L39" i="1"/>
  <c r="L38" i="1"/>
  <c r="L37" i="1"/>
  <c r="L36" i="1"/>
  <c r="L35" i="1"/>
  <c r="I33" i="5" l="1"/>
  <c r="C30" i="2" l="1"/>
  <c r="D30" i="2" s="1"/>
  <c r="C4" i="8"/>
  <c r="D52" i="5"/>
  <c r="AL2" i="9" s="1"/>
  <c r="D44" i="5"/>
  <c r="D26" i="7" l="1"/>
  <c r="D2" i="8" l="1"/>
  <c r="D29" i="7" l="1"/>
  <c r="D28" i="7"/>
  <c r="G45" i="3" l="1"/>
  <c r="S2" i="9" s="1"/>
  <c r="F28" i="7"/>
  <c r="D15" i="7" l="1"/>
  <c r="C67" i="7" s="1"/>
  <c r="D5" i="8" l="1"/>
  <c r="D8" i="8"/>
  <c r="C3" i="8" l="1"/>
  <c r="B2" i="9" l="1"/>
  <c r="AD2" i="9"/>
  <c r="D12" i="2" l="1"/>
  <c r="CX2" i="9"/>
  <c r="CV2" i="9"/>
  <c r="W2" i="9"/>
  <c r="CD2" i="9" l="1"/>
  <c r="CC2" i="9"/>
  <c r="CB2" i="9"/>
  <c r="BZ2" i="9"/>
  <c r="CA2" i="9"/>
  <c r="BY2" i="9"/>
  <c r="AI2" i="9"/>
  <c r="AH2" i="9"/>
  <c r="AG2" i="9"/>
  <c r="AF2" i="9"/>
  <c r="AC2" i="9"/>
  <c r="X2" i="9"/>
  <c r="V2" i="9"/>
  <c r="U2" i="9"/>
  <c r="T2" i="9"/>
  <c r="R2" i="9"/>
  <c r="Q2" i="9"/>
  <c r="P2" i="9"/>
  <c r="O2" i="9"/>
  <c r="N2" i="9"/>
  <c r="M2" i="9"/>
  <c r="L2" i="9"/>
  <c r="K2" i="9"/>
  <c r="J2" i="9"/>
  <c r="I2" i="9"/>
  <c r="H2" i="9"/>
  <c r="G2" i="9"/>
  <c r="F2" i="9"/>
  <c r="E2" i="9"/>
  <c r="D2" i="9"/>
  <c r="C2" i="9"/>
  <c r="A2" i="9"/>
  <c r="G66" i="7"/>
  <c r="D24" i="7"/>
  <c r="D13" i="2"/>
  <c r="CS2" i="9" s="1"/>
  <c r="CR2" i="9"/>
  <c r="D32" i="7" l="1"/>
  <c r="D53" i="7"/>
  <c r="D52" i="7"/>
  <c r="D51" i="7"/>
  <c r="D50" i="7"/>
  <c r="D49" i="7"/>
  <c r="C64" i="7" l="1"/>
  <c r="C66" i="7" s="1"/>
  <c r="D3" i="8" l="1"/>
  <c r="D31" i="7"/>
  <c r="D22" i="7"/>
  <c r="D14" i="7"/>
  <c r="D13" i="7"/>
  <c r="D10" i="7"/>
  <c r="D11" i="7"/>
  <c r="D9" i="7"/>
  <c r="C58" i="7"/>
  <c r="E50" i="7"/>
  <c r="E49" i="7"/>
  <c r="D4" i="8"/>
  <c r="G18" i="5"/>
  <c r="AB2" i="9" s="1"/>
  <c r="CQ2" i="9"/>
  <c r="D47" i="1"/>
  <c r="CO2" i="9" s="1"/>
  <c r="K56" i="1" l="1"/>
  <c r="L56" i="1" s="1"/>
  <c r="D50" i="1"/>
  <c r="L49" i="1" s="1"/>
  <c r="L50" i="1" s="1"/>
  <c r="CP2" i="9" s="1"/>
  <c r="C68" i="7"/>
  <c r="D6" i="8"/>
  <c r="C29" i="2"/>
  <c r="E58" i="7"/>
  <c r="D7" i="8" l="1"/>
  <c r="G64" i="7" s="1"/>
  <c r="K55" i="1"/>
  <c r="L55" i="1" s="1"/>
  <c r="K57" i="1"/>
  <c r="L57" i="1" s="1"/>
  <c r="D29" i="2"/>
  <c r="D32" i="2" s="1"/>
  <c r="D33" i="2" s="1"/>
  <c r="G65" i="7" l="1"/>
  <c r="CU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Stéphanie Shanilsky</author>
  </authors>
  <commentList>
    <comment ref="AN1" authorId="0" shapeId="0" xr:uid="{92D403AA-8D65-41E4-A902-48039AAEA28F}">
      <text>
        <r>
          <rPr>
            <b/>
            <sz val="9"/>
            <color indexed="81"/>
            <rFont val="Tahoma"/>
            <family val="2"/>
          </rPr>
          <t>Stéphanie Shanilsky:</t>
        </r>
        <r>
          <rPr>
            <sz val="9"/>
            <color indexed="81"/>
            <rFont val="Tahoma"/>
            <family val="2"/>
          </rPr>
          <t xml:space="preserve">
pas demandé au volet 4</t>
        </r>
      </text>
    </comment>
    <comment ref="CB1" authorId="0" shapeId="0" xr:uid="{93E3605A-CA3D-4EAF-B25A-B7439CA80A84}">
      <text>
        <r>
          <rPr>
            <b/>
            <sz val="9"/>
            <color indexed="81"/>
            <rFont val="Tahoma"/>
            <family val="2"/>
          </rPr>
          <t>Stéphanie Shanilsky:</t>
        </r>
        <r>
          <rPr>
            <sz val="9"/>
            <color indexed="81"/>
            <rFont val="Tahoma"/>
            <family val="2"/>
          </rPr>
          <t xml:space="preserve">
volet 4 seulement?</t>
        </r>
      </text>
    </comment>
    <comment ref="CY1" authorId="0" shapeId="0" xr:uid="{BE086677-BE96-447B-A669-69032FBC7CFE}">
      <text>
        <r>
          <rPr>
            <b/>
            <sz val="9"/>
            <color indexed="81"/>
            <rFont val="Tahoma"/>
            <family val="2"/>
          </rPr>
          <t>Stéphanie Shanilsky:</t>
        </r>
        <r>
          <rPr>
            <sz val="9"/>
            <color indexed="81"/>
            <rFont val="Tahoma"/>
            <family val="2"/>
          </rPr>
          <t xml:space="preserve">
seulement extraction volet 4 alors qu'on l'a dans volet 1-2-3
doit-on l'extraire
</t>
        </r>
      </text>
    </comment>
    <comment ref="CZ1" authorId="0" shapeId="0" xr:uid="{1A748CED-E925-44EF-A6A4-1E211B076721}">
      <text>
        <r>
          <rPr>
            <b/>
            <sz val="9"/>
            <color indexed="81"/>
            <rFont val="Tahoma"/>
            <family val="2"/>
          </rPr>
          <t>Stéphanie Shanilsky:</t>
        </r>
        <r>
          <rPr>
            <sz val="9"/>
            <color indexed="81"/>
            <rFont val="Tahoma"/>
            <family val="2"/>
          </rPr>
          <t xml:space="preserve">
seulement extraction volet 4 alors qu'on l'a dans volet 1-2-3
doit-on l'extraire
</t>
        </r>
      </text>
    </comment>
    <comment ref="DA1" authorId="0" shapeId="0" xr:uid="{252F57F5-8EB2-434A-BBC5-A1050A0FC2BA}">
      <text>
        <r>
          <rPr>
            <b/>
            <sz val="9"/>
            <color indexed="81"/>
            <rFont val="Tahoma"/>
            <family val="2"/>
          </rPr>
          <t>Stéphanie Shanilsky:</t>
        </r>
        <r>
          <rPr>
            <sz val="9"/>
            <color indexed="81"/>
            <rFont val="Tahoma"/>
            <family val="2"/>
          </rPr>
          <t xml:space="preserve">
seulement extraction volet 4 alors qu'on l'a dans volet 1-2-3
doit-on l'extraire
</t>
        </r>
      </text>
    </comment>
  </commentList>
</comments>
</file>

<file path=xl/sharedStrings.xml><?xml version="1.0" encoding="utf-8"?>
<sst xmlns="http://schemas.openxmlformats.org/spreadsheetml/2006/main" count="498" uniqueCount="384">
  <si>
    <t>Fonds pour stimuler le tourisme d'affaires international</t>
  </si>
  <si>
    <t>Demande d'aide financière</t>
  </si>
  <si>
    <t xml:space="preserve">VOLET 4 : ACTIVITÉS POUR AUGMENTER LA PARTICIPATION INTERNATIONALE OU DÉVELOPPER UN VOLET INTERNATIONAL POUR UN ÉVÉNEMENT CONFIRMÉ* </t>
  </si>
  <si>
    <t>Description du projet - Activité.s de démarchage</t>
  </si>
  <si>
    <t>Type.s d'activité.s de démarchage</t>
  </si>
  <si>
    <t>Activité promotionnelle auprès de client.e.s</t>
  </si>
  <si>
    <t xml:space="preserve">Visite d'inspection </t>
  </si>
  <si>
    <t>Repas promotionnel avec des client.e.s</t>
  </si>
  <si>
    <t>Rencontre avec des client.e.s</t>
  </si>
  <si>
    <t>Activités de traduction simultanée</t>
  </si>
  <si>
    <t xml:space="preserve">Activités innovantes dédiées aux participants </t>
  </si>
  <si>
    <t xml:space="preserve">Autre, précisez : </t>
  </si>
  <si>
    <t xml:space="preserve">Date de début du projet (AA-MM-JJ) </t>
  </si>
  <si>
    <t>Date de fin du projet (AA-MM-JJ)</t>
  </si>
  <si>
    <t>Montage financier du projet</t>
  </si>
  <si>
    <t>COÛTS DU PROJET</t>
  </si>
  <si>
    <r>
      <t xml:space="preserve">Inscrire les dépenses admissibles uniquement - se référer à l'encadré
</t>
    </r>
    <r>
      <rPr>
        <sz val="10"/>
        <rFont val="Century Gothic"/>
        <family val="2"/>
      </rPr>
      <t>Insérez des lignes au besoin.</t>
    </r>
  </si>
  <si>
    <t>Total des coûts admissibles</t>
  </si>
  <si>
    <t>Total des autres coûts liés au projet (non admissibles)</t>
  </si>
  <si>
    <t>Coût total du projet</t>
  </si>
  <si>
    <t>FINANCEMENT DU PROJET</t>
  </si>
  <si>
    <t xml:space="preserve">Ajoutez des types de sources si requis. Insérez des lignes au besoin. </t>
  </si>
  <si>
    <t>Mise de fond de l'entité demanderesse et de ses partenaires</t>
  </si>
  <si>
    <r>
      <t xml:space="preserve">Somme demandée au FSTAI </t>
    </r>
    <r>
      <rPr>
        <sz val="10"/>
        <rFont val="Century Gothic"/>
        <family val="2"/>
      </rPr>
      <t xml:space="preserve">- se référer au tableau 1 du Guide de l'entité demanderesse pour les règles </t>
    </r>
  </si>
  <si>
    <t>Autre aide gouvernementale (précisez)</t>
  </si>
  <si>
    <t xml:space="preserve">Autres, précisez : </t>
  </si>
  <si>
    <t>Total du financement</t>
  </si>
  <si>
    <t>*</t>
  </si>
  <si>
    <t xml:space="preserve">Rappel: aucune dépense ne doit être engagée au moment 
de la soumission de la demande. </t>
  </si>
  <si>
    <t>* Le total du financement doit correspondre au total du coût du projet</t>
  </si>
  <si>
    <t>VOLET 4 : INCITATIFS POUR LES ÉVÉNEMENTS RÉCURRENTS</t>
  </si>
  <si>
    <t>Pour un événement d’envergure internationale existant et récurrent admissible, le volet 4 consiste à donner des moyens pour augmenter le nombre de participants internationaux et fournir un incitatif financier pour l’augmentation réelle du nombre de participants internationaux.</t>
  </si>
  <si>
    <t xml:space="preserve">Date de début de l'événement (AA-MM-JJ) </t>
  </si>
  <si>
    <t>Date de fin de l'événement(AA-MM-JJ)</t>
  </si>
  <si>
    <t xml:space="preserve">Question additionnelle </t>
  </si>
  <si>
    <t>Transport régional</t>
  </si>
  <si>
    <t>Si applicable, indiquez le total des dépenses liées au transport régional intra-Québec des participant·e·s, assumées par l’entité organisatrice.</t>
  </si>
  <si>
    <t>* Hors des limites des communautés métropolitaines de Québec et Montréal vers les autres régions du Québec.</t>
  </si>
  <si>
    <t>Précisez le trajet (origine-destination) et le mode de transport.</t>
  </si>
  <si>
    <t xml:space="preserve">Calcul du soutien maximal </t>
  </si>
  <si>
    <t xml:space="preserve">Le nombre anticipé de nouveaux participants internationaux par rapport à l’édition précédente </t>
  </si>
  <si>
    <t>Transport régional pris en charge par l'entité organisatrice (maximum 10 000 $)</t>
  </si>
  <si>
    <t>Calcul préliminaire</t>
  </si>
  <si>
    <r>
      <t xml:space="preserve">Soutien maximal à l'incitatif </t>
    </r>
    <r>
      <rPr>
        <sz val="10"/>
        <color theme="1"/>
        <rFont val="Century Gothic"/>
        <family val="2"/>
      </rPr>
      <t>(100 000 $)</t>
    </r>
  </si>
  <si>
    <t>Montant de la demande</t>
  </si>
  <si>
    <r>
      <rPr>
        <b/>
        <sz val="10"/>
        <color rgb="FFFFFF00"/>
        <rFont val="Century Gothic"/>
        <family val="2"/>
      </rPr>
      <t>Important :</t>
    </r>
    <r>
      <rPr>
        <sz val="10"/>
        <color theme="0"/>
        <rFont val="Century Gothic"/>
        <family val="2"/>
      </rPr>
      <t xml:space="preserve"> Le formulaire doit être rempli dans ce chiffrier Excel et ne pas être transformé en un autre format ou en PDF.</t>
    </r>
  </si>
  <si>
    <t xml:space="preserve">Certaines questions comportent des choix de réponses dans une liste déroulante qui s'affiche en cliquant sur l'icône à droite de la cellule. </t>
  </si>
  <si>
    <t>Identification de l'entité demanderesse</t>
  </si>
  <si>
    <t xml:space="preserve">Nom de l'entreprise ou organisation </t>
  </si>
  <si>
    <t>Adresse (correspondant au NEQ)</t>
  </si>
  <si>
    <t>Municipalité</t>
  </si>
  <si>
    <t>Code postal</t>
  </si>
  <si>
    <t>Téléphone</t>
  </si>
  <si>
    <t>Site Internet</t>
  </si>
  <si>
    <t>NEQ</t>
  </si>
  <si>
    <r>
      <t>N</t>
    </r>
    <r>
      <rPr>
        <vertAlign val="superscript"/>
        <sz val="10"/>
        <color theme="1"/>
        <rFont val="Century Gothic"/>
        <family val="2"/>
      </rPr>
      <t>o</t>
    </r>
    <r>
      <rPr>
        <sz val="10"/>
        <color theme="1"/>
        <rFont val="Century Gothic"/>
        <family val="2"/>
      </rPr>
      <t xml:space="preserve"> TPS</t>
    </r>
  </si>
  <si>
    <r>
      <t>N</t>
    </r>
    <r>
      <rPr>
        <vertAlign val="superscript"/>
        <sz val="10"/>
        <color theme="1"/>
        <rFont val="Century Gothic"/>
        <family val="2"/>
      </rPr>
      <t>o</t>
    </r>
    <r>
      <rPr>
        <sz val="10"/>
        <color theme="1"/>
        <rFont val="Century Gothic"/>
        <family val="2"/>
      </rPr>
      <t xml:space="preserve"> TVQ</t>
    </r>
  </si>
  <si>
    <t>Représentant.e du projet</t>
  </si>
  <si>
    <t>Représentant.e officiel.le</t>
  </si>
  <si>
    <t xml:space="preserve">Titre </t>
  </si>
  <si>
    <t xml:space="preserve">Courriel </t>
  </si>
  <si>
    <r>
      <rPr>
        <sz val="10"/>
        <rFont val="Century Gothic"/>
        <family val="2"/>
      </rPr>
      <t xml:space="preserve">Personne </t>
    </r>
    <r>
      <rPr>
        <sz val="10"/>
        <color theme="1"/>
        <rFont val="Century Gothic"/>
        <family val="2"/>
      </rPr>
      <t>responsable (</t>
    </r>
    <r>
      <rPr>
        <i/>
        <sz val="10"/>
        <color theme="1"/>
        <rFont val="Century Gothic"/>
        <family val="2"/>
      </rPr>
      <t>s'il y a lieu)</t>
    </r>
  </si>
  <si>
    <t>Portrait de l'entreprise / de l'organisation</t>
  </si>
  <si>
    <r>
      <t xml:space="preserve">Forme juridique </t>
    </r>
    <r>
      <rPr>
        <i/>
        <sz val="10"/>
        <color theme="1"/>
        <rFont val="Century Gothic"/>
        <family val="2"/>
      </rPr>
      <t xml:space="preserve">(choisir) </t>
    </r>
  </si>
  <si>
    <t>ß</t>
  </si>
  <si>
    <t>Activité principale de l'organisation</t>
  </si>
  <si>
    <t>Implication de spécialiste(s) en recherche</t>
  </si>
  <si>
    <t>La demande est portée par une ou des personnes spécialisées en recherche et associées à des institutions de recherche et d’enseignement.</t>
  </si>
  <si>
    <t xml:space="preserve">À compléter si différent du représentant.e du projet: </t>
  </si>
  <si>
    <t>Chercheur.se principal.e</t>
  </si>
  <si>
    <t xml:space="preserve">Nom de l'institution </t>
  </si>
  <si>
    <t>Faculté, division, chaire ou autre</t>
  </si>
  <si>
    <t xml:space="preserve">OBNL </t>
  </si>
  <si>
    <t>Entité municipale</t>
  </si>
  <si>
    <t>Communauté, organisme ou nation autochtone</t>
  </si>
  <si>
    <t xml:space="preserve">OBL </t>
  </si>
  <si>
    <t xml:space="preserve">Président.e de l'organisation </t>
  </si>
  <si>
    <t xml:space="preserve">Description de l'événement </t>
  </si>
  <si>
    <r>
      <t xml:space="preserve">Association, fédération ou entreprise organisatrice </t>
    </r>
    <r>
      <rPr>
        <i/>
        <sz val="9"/>
        <color theme="1"/>
        <rFont val="Century Gothic"/>
        <family val="2"/>
      </rPr>
      <t>(si différente de l'entité demanderesse)</t>
    </r>
  </si>
  <si>
    <t>Nombre jours</t>
  </si>
  <si>
    <t>L'événement a le potentiel de revenir au Québec à quelle fréquence (années) ?</t>
  </si>
  <si>
    <t>Région touristique (choisir)</t>
  </si>
  <si>
    <t xml:space="preserve">Municipalité </t>
  </si>
  <si>
    <t>Lieu.x d'acceuil envisagé.s (hôtel, centre de congrès, autre)</t>
  </si>
  <si>
    <t>Participant.e.s envisagé.e.s</t>
  </si>
  <si>
    <t>Nombre participants intl</t>
  </si>
  <si>
    <t>Nombre de nationalités différentes représentées</t>
  </si>
  <si>
    <t>Nombre total de participants</t>
  </si>
  <si>
    <t xml:space="preserve">Secteur économique </t>
  </si>
  <si>
    <t xml:space="preserve">Est-ce un secteur économique important ou un créneau d'excellence pour la région ? </t>
  </si>
  <si>
    <t xml:space="preserve">Veuillez expliquer. </t>
  </si>
  <si>
    <t>Pratiques durables et responsables - Précisez les pratiques envisagées pour l'événement</t>
  </si>
  <si>
    <t xml:space="preserve">Statut légal </t>
  </si>
  <si>
    <t>Type d'événement</t>
  </si>
  <si>
    <t>Congrès associatif</t>
  </si>
  <si>
    <t>Congrès corporatif</t>
  </si>
  <si>
    <t>Réunion d'affaires</t>
  </si>
  <si>
    <t>Exposition commerciale</t>
  </si>
  <si>
    <t>Autre</t>
  </si>
  <si>
    <t xml:space="preserve">Régions touristiques </t>
  </si>
  <si>
    <t>Montréal, ville et région</t>
  </si>
  <si>
    <t>Laval</t>
  </si>
  <si>
    <t>Outaouais</t>
  </si>
  <si>
    <t>Montérégie</t>
  </si>
  <si>
    <t>Cantons-de-l’Est</t>
  </si>
  <si>
    <t>Centre-du-Québec</t>
  </si>
  <si>
    <t>Abitibi-Témiscamingue</t>
  </si>
  <si>
    <t>Laurentides</t>
  </si>
  <si>
    <t>Lanaudière</t>
  </si>
  <si>
    <t>Mauricie</t>
  </si>
  <si>
    <t>Saguenay–Lac-Saint-Jean</t>
  </si>
  <si>
    <t>Québec, ville et région</t>
  </si>
  <si>
    <t>Charlevoix</t>
  </si>
  <si>
    <t>Côte-Nord</t>
  </si>
  <si>
    <t>Îles-de-la-Madeleine</t>
  </si>
  <si>
    <t>Gaspésie</t>
  </si>
  <si>
    <t>Bas-Saint-Laurent</t>
  </si>
  <si>
    <t>Chaudière-Appalaches</t>
  </si>
  <si>
    <t>Nunavik</t>
  </si>
  <si>
    <t>Eeyou Istchee Baie-James</t>
  </si>
  <si>
    <t>Nouveau</t>
  </si>
  <si>
    <t>Oui</t>
  </si>
  <si>
    <t>Non, mais il y a plus de 20 ans</t>
  </si>
  <si>
    <t>Non, s'est déjà tenu dans les 20 dernières années</t>
  </si>
  <si>
    <t>Ne sait pas / Ne s'applique pas</t>
  </si>
  <si>
    <t>Récurrence</t>
  </si>
  <si>
    <t>Récurrent (annuel ou aux 2 ans)</t>
  </si>
  <si>
    <t>Potentiellement récurrent</t>
  </si>
  <si>
    <t xml:space="preserve">Ponctuel </t>
  </si>
  <si>
    <t>Ne sait pas</t>
  </si>
  <si>
    <t>Autorisation</t>
  </si>
  <si>
    <t xml:space="preserve">Je, soussigné.e, (nom complet), </t>
  </si>
  <si>
    <t xml:space="preserve">déclare que les renseignements fournis dans cette demande et les documents annexés sont complets et véridiques. 
</t>
  </si>
  <si>
    <t>Je m’engage à fournir aux personnes responsables chez Tourisme Laval toute l'information complémentaire nécessaire à l'analyse du dossier.</t>
  </si>
  <si>
    <t xml:space="preserve">Je comprends que la présente demande d’aide financière ne conduira pas nécessairement à son acceptation. </t>
  </si>
  <si>
    <t xml:space="preserve">Si une aide financière est accordée, une convention d’aide financière sera conclue par l’organisation que je représente et Tourisme Laval, et stipulera les obligations de l'entité demanderesse, les éléments du projet et les documents de reddition de comptes exigés. </t>
  </si>
  <si>
    <t>J'accepte</t>
  </si>
  <si>
    <t>Je déclare être la personne dûment autorisée par l'organisation à soumettre une demande d’aide financière.</t>
  </si>
  <si>
    <t>Diffusion des informations transmises</t>
  </si>
  <si>
    <t>Les données transmises dans le présent formulaire sont utilisées par le personnel de l’ATR et du ministère du Tourisme et sont conservées dans des banques de données du Ministère à des fins de statistiques, d’évaluation et de consultation ultérieure. Nous vous invitons à nous informer de toute modification aux renseignements que vous nous avez déjà transmis afin de pouvoir mettre à jour ces données.</t>
  </si>
  <si>
    <t>Date (AA-MM-JJ)</t>
  </si>
  <si>
    <t xml:space="preserve">Document.s à joindre au présent formulaire </t>
  </si>
  <si>
    <t>Les demandes déposées ou la confirmation des engagements des autres paliers de gouvernement, s’il y a lieu.</t>
  </si>
  <si>
    <t xml:space="preserve">Transmission </t>
  </si>
  <si>
    <r>
      <rPr>
        <b/>
        <sz val="10"/>
        <color rgb="FFFF0000"/>
        <rFont val="Century Gothic"/>
        <family val="2"/>
      </rPr>
      <t>Important :</t>
    </r>
    <r>
      <rPr>
        <sz val="10"/>
        <color theme="1"/>
        <rFont val="Century Gothic"/>
        <family val="2"/>
      </rPr>
      <t xml:space="preserve"> Le formulaire doit être rempli dans ce chiffrier Excel et ne pas être transformé en un autre format ou en PDF. Il doit être transmis par courriel à l'adresse ci-dessous, accompagné des pièces justificatives pertinentes : </t>
    </r>
  </si>
  <si>
    <t>fstai@tourismelaval.com</t>
  </si>
  <si>
    <t>Nous vous rappelons qu’il est de votre responsabilité de faire approuver le formulaire de demande par la direction générale de l’organisation, le cas échéant.</t>
  </si>
  <si>
    <t>Grille d'analyse</t>
  </si>
  <si>
    <t>Section 1 - Identification du demandeur</t>
  </si>
  <si>
    <t xml:space="preserve">Nom de l'entreprise ou organisme </t>
  </si>
  <si>
    <t>Nom du représentant officiel</t>
  </si>
  <si>
    <t>Forme juridique</t>
  </si>
  <si>
    <t>Activité principale de l'entreprise</t>
  </si>
  <si>
    <t>Demande portée par un chercheur</t>
  </si>
  <si>
    <t>Section 2 - Présentation de l'événement</t>
  </si>
  <si>
    <t>Titre de l'événement</t>
  </si>
  <si>
    <t xml:space="preserve">Date de l'événement        Du (AA-MM-JJ) </t>
  </si>
  <si>
    <t>jour.s</t>
  </si>
  <si>
    <t xml:space="preserve">Au (AA-MM-JJ)   </t>
  </si>
  <si>
    <t xml:space="preserve">Type d'événement </t>
  </si>
  <si>
    <t xml:space="preserve">Région touristique </t>
  </si>
  <si>
    <t>Faisabilité / Admissibilité</t>
  </si>
  <si>
    <t>Demandeur admissible</t>
  </si>
  <si>
    <t xml:space="preserve">Demande complète </t>
  </si>
  <si>
    <t>Respecte la dimension d'envergure internationale</t>
  </si>
  <si>
    <t xml:space="preserve">Correspond à la définition: </t>
  </si>
  <si>
    <t>Vise un événement admissible (congrès, réunion d'affaires ou exposition. Si autre, à valider avec le comité)</t>
  </si>
  <si>
    <t>Budget réaliste</t>
  </si>
  <si>
    <t>Mise de fonds minimale de 20 % des coûts (sauf les demandes portées par les chercheurs)</t>
  </si>
  <si>
    <t>Cumul de l'aide gouvernementale de moins de 80 % (sauf les demandes portées par les chercheurs)</t>
  </si>
  <si>
    <t xml:space="preserve">Section 3 - Analyse </t>
  </si>
  <si>
    <t xml:space="preserve">ANALYSE </t>
  </si>
  <si>
    <t>Valeur</t>
  </si>
  <si>
    <t>Réponse</t>
  </si>
  <si>
    <t>Pointage</t>
  </si>
  <si>
    <t>Échelle</t>
  </si>
  <si>
    <t>Commentaires</t>
  </si>
  <si>
    <t>Participants attendus</t>
  </si>
  <si>
    <t>1-49 = 0
50-199 = 1
200 et + = 2</t>
  </si>
  <si>
    <t xml:space="preserve">International (%) </t>
  </si>
  <si>
    <t>50 % et + = 2</t>
  </si>
  <si>
    <t>Lieu identifié</t>
  </si>
  <si>
    <t>Oui = 1</t>
  </si>
  <si>
    <t>Récurrent ou potentiellement récurrent = 1</t>
  </si>
  <si>
    <t>Secteur économique important</t>
  </si>
  <si>
    <t>Pratiques durables et responsables</t>
  </si>
  <si>
    <t>Voir réponse</t>
  </si>
  <si>
    <t>Demande de qualité</t>
  </si>
  <si>
    <t>-</t>
  </si>
  <si>
    <t>Appréciation du comité</t>
  </si>
  <si>
    <t>À compléter lors des rencontres du comité</t>
  </si>
  <si>
    <t>Score - Retombées</t>
  </si>
  <si>
    <t>DOIT ATTEINDRE UN MINIMUM DE 5 POINTS SUR 10</t>
  </si>
  <si>
    <t>Section 4 - Aide financière</t>
  </si>
  <si>
    <t>Aide demandée</t>
  </si>
  <si>
    <t xml:space="preserve">Taux d'aide maximal selon le type </t>
  </si>
  <si>
    <t xml:space="preserve">Aide recommandée </t>
  </si>
  <si>
    <t xml:space="preserve">Calcul volet 4 </t>
  </si>
  <si>
    <t>Demande dans le cadre du volet 4 (a)</t>
  </si>
  <si>
    <t>Demande dans le cadre du volet 4 (b)</t>
  </si>
  <si>
    <t>Demande volet 4a et 4b</t>
  </si>
  <si>
    <t>Non</t>
  </si>
  <si>
    <t xml:space="preserve">      Coût minimum de 5 000 $</t>
  </si>
  <si>
    <t>VOLET 4 (a)</t>
  </si>
  <si>
    <t xml:space="preserve">Montant de la demande </t>
  </si>
  <si>
    <t xml:space="preserve">L'événement est récurrent </t>
  </si>
  <si>
    <t>Je dépose une demande dans le cadre du volet 4</t>
  </si>
  <si>
    <t>Présentation de l'événement visé</t>
  </si>
  <si>
    <t xml:space="preserve">Titre de l'événement </t>
  </si>
  <si>
    <t>L'événement est confirmé*</t>
  </si>
  <si>
    <t>* Un événement annoncé ou attaché à contrat signé avec l’établissement principal de sa venue sera considéré comme étant confirmé. Également, un événement existant avec récurrence prévue au Québec sera considéré comme étant confirmé.</t>
  </si>
  <si>
    <t xml:space="preserve">Récurrence de l'événement </t>
  </si>
  <si>
    <t>L'événement se tient en rotation dans trois pays ou plus.</t>
  </si>
  <si>
    <t>L'événement se tient-il au Québec pour la première fois?</t>
  </si>
  <si>
    <t>L'événement inclut-il une exposition en simultané ?</t>
  </si>
  <si>
    <t>Secteur économique principal de l'événement</t>
  </si>
  <si>
    <t>Objectif(s) de l'événement et rayonnement potentiel</t>
  </si>
  <si>
    <t>L’événement se tient hors des grands centres de Québec et Montréal</t>
  </si>
  <si>
    <t>L’événement correspond à un créneau économique porteur/filière à haut potentiel</t>
  </si>
  <si>
    <t xml:space="preserve">VOLET 4 </t>
  </si>
  <si>
    <t>Édition précédente</t>
  </si>
  <si>
    <t>Lieu de la tenue de l'édition précédente (ville,pays)</t>
  </si>
  <si>
    <t>Nombre de nuitées totales envisagées       (total du nombre de chambres par nuit)</t>
  </si>
  <si>
    <t>Édition envisagée</t>
  </si>
  <si>
    <t>Augmentation de la participation internationale prévue</t>
  </si>
  <si>
    <t>Part (%) de participant.e.s provenant de l'international par rapports à la participation totale</t>
  </si>
  <si>
    <t xml:space="preserve">Nombre total de participants </t>
  </si>
  <si>
    <r>
      <t>Nombre total de participants</t>
    </r>
    <r>
      <rPr>
        <b/>
        <sz val="10"/>
        <color theme="1"/>
        <rFont val="Century Gothic"/>
        <family val="2"/>
      </rPr>
      <t xml:space="preserve"> internationaux envisagé</t>
    </r>
  </si>
  <si>
    <r>
      <t xml:space="preserve">Nombre total de </t>
    </r>
    <r>
      <rPr>
        <b/>
        <sz val="10"/>
        <color theme="1"/>
        <rFont val="Century Gothic"/>
        <family val="2"/>
      </rPr>
      <t>participants internationaux</t>
    </r>
  </si>
  <si>
    <r>
      <t xml:space="preserve">Description de l'activité ou des activités </t>
    </r>
    <r>
      <rPr>
        <sz val="10"/>
        <color theme="1"/>
        <rFont val="Century Gothic"/>
        <family val="2"/>
      </rPr>
      <t>(Veuillez inscrire dans cette section l'achalandage visé pour la participation internationale)</t>
    </r>
  </si>
  <si>
    <t>*Un événement annoncé ou attaché à contrat signé avec l’établissement principal de sa venue sera considéré comme étant confirmé. Également, un événement existant avec récurrence prévue au Québec sera considéré comme étant confirmé.</t>
  </si>
  <si>
    <t>Bourse ou foire (pour un événement visé spécifique)</t>
  </si>
  <si>
    <t>Il s'agit d'un calcul automatique préliminaire à partir des réponses à la feuille "événement visé", à valider lors de l'analyse et basé sur le tableau 3 du Guide de l'entité demanderesse.</t>
  </si>
  <si>
    <t>Description de l'événement</t>
  </si>
  <si>
    <t>Définitions internationales</t>
  </si>
  <si>
    <t>Entre 50 à 124 part. et 40 % intl</t>
  </si>
  <si>
    <t>Plus de 125 part.  50 parts intl</t>
  </si>
  <si>
    <t>Soutien maximal</t>
  </si>
  <si>
    <t>Nom entreprise</t>
  </si>
  <si>
    <t>Adresse</t>
  </si>
  <si>
    <t>No_TPS</t>
  </si>
  <si>
    <t>No_TVQ</t>
  </si>
  <si>
    <t>Nom rep officiel</t>
  </si>
  <si>
    <t>Titre rep officiel</t>
  </si>
  <si>
    <t>Téléphone rep officiel</t>
  </si>
  <si>
    <t>Courriel rep officiel</t>
  </si>
  <si>
    <t>Président</t>
  </si>
  <si>
    <t>Titre président</t>
  </si>
  <si>
    <t>Courriel président</t>
  </si>
  <si>
    <t>Activité principale entreprise</t>
  </si>
  <si>
    <t>Portée par chercheur</t>
  </si>
  <si>
    <t>Chercheur principal</t>
  </si>
  <si>
    <t>Institution du chercheur</t>
  </si>
  <si>
    <t>Faculté, unité de recherche</t>
  </si>
  <si>
    <t>Titre événement</t>
  </si>
  <si>
    <t>Association organisatrice</t>
  </si>
  <si>
    <t>Date début</t>
  </si>
  <si>
    <t xml:space="preserve">Date fin </t>
  </si>
  <si>
    <t>Nombre de jours</t>
  </si>
  <si>
    <t>Type événement</t>
  </si>
  <si>
    <t>Rotation 3 pays +</t>
  </si>
  <si>
    <t xml:space="preserve">Localisation région </t>
  </si>
  <si>
    <t>Localisation municipalité</t>
  </si>
  <si>
    <t>Lieu(x) événement</t>
  </si>
  <si>
    <t xml:space="preserve">Inclut exposition </t>
  </si>
  <si>
    <t>Secteur économique</t>
  </si>
  <si>
    <t>Participants - total édition précédente</t>
  </si>
  <si>
    <t>% international édition précédente</t>
  </si>
  <si>
    <t>L'événement est confirmé</t>
  </si>
  <si>
    <t>Potentiel de récurrence</t>
  </si>
  <si>
    <t>Date de début volet 4(a)</t>
  </si>
  <si>
    <t>Date de fin volet 4 (a)</t>
  </si>
  <si>
    <t>Aide recommandée volet 4(a)</t>
  </si>
  <si>
    <t>Aide recommandée volet 4(b)</t>
  </si>
  <si>
    <t>NA</t>
  </si>
  <si>
    <t>Date début volet 1</t>
  </si>
  <si>
    <t>Date fin volet 1</t>
  </si>
  <si>
    <t>Date début volet 2</t>
  </si>
  <si>
    <t>Date fin volet 2</t>
  </si>
  <si>
    <t>Coûts admissibles v2</t>
  </si>
  <si>
    <t>Coûts totaux v2</t>
  </si>
  <si>
    <t>Aide demandée v2</t>
  </si>
  <si>
    <t>Total financement v2</t>
  </si>
  <si>
    <t>Transport régional v3</t>
  </si>
  <si>
    <t>Date début volet 3</t>
  </si>
  <si>
    <t>Date fin volet 3</t>
  </si>
  <si>
    <t>Aide demandée v3</t>
  </si>
  <si>
    <t>Quelle définition intl</t>
  </si>
  <si>
    <t>Aide demandée volet 1</t>
  </si>
  <si>
    <t>Aide demandée volet 2</t>
  </si>
  <si>
    <t>Aide demandée volet 3</t>
  </si>
  <si>
    <t>Aide recommandée volet 1</t>
  </si>
  <si>
    <t>Aide recommandée volet 2</t>
  </si>
  <si>
    <t>Aide recommandée volet 3</t>
  </si>
  <si>
    <t>Notes analyse de L'ATR</t>
  </si>
  <si>
    <t>VOLET 4 (b)</t>
  </si>
  <si>
    <t>inscrire oui ou non dans N59 si le promoteur n'a pas bien inscrit la réponsedans D59 sinon rien inscrire</t>
  </si>
  <si>
    <t>,</t>
  </si>
  <si>
    <t xml:space="preserve">Total volets 4a et 4b: </t>
  </si>
  <si>
    <t>L’événement correspond à un créneau économique porteur</t>
  </si>
  <si>
    <t>Association, fédération ou entreprise organisatrice (si différente de l'entité demanderesse)</t>
  </si>
  <si>
    <t>Nombre de nouveaux participant.e.s internationaux</t>
  </si>
  <si>
    <t>Aide maximal pouvant être accordé</t>
  </si>
  <si>
    <t>Taux d'aide demandé</t>
  </si>
  <si>
    <r>
      <t xml:space="preserve">Soutien maximal à l'incitatif </t>
    </r>
    <r>
      <rPr>
        <sz val="10"/>
        <color theme="1"/>
        <rFont val="Century Gothic"/>
        <family val="2"/>
      </rPr>
      <t>(100 000 $ par projet)</t>
    </r>
  </si>
  <si>
    <t>inscrire oui ou non dans H45 si le promoteur n'a pas bien inscrit la réponsedans B45 sinon rien inscrire</t>
  </si>
  <si>
    <t>Validation du NEQ</t>
  </si>
  <si>
    <t>valider si tel que le registre des entreprises</t>
  </si>
  <si>
    <t>s'assurer que le promoteur est rempli la case g32 de l'onglet Événement visé</t>
  </si>
  <si>
    <t>Inscrire dans la colonne I a (pour) admissible ou n-a (pour non admissible)</t>
  </si>
  <si>
    <t>ne rien faire formule automatique</t>
  </si>
  <si>
    <r>
      <t>Coûts admissibles</t>
    </r>
    <r>
      <rPr>
        <sz val="10"/>
        <color rgb="FFFF0000"/>
        <rFont val="Century Gothic"/>
        <family val="2"/>
      </rPr>
      <t xml:space="preserve"> approuvés</t>
    </r>
  </si>
  <si>
    <t>Aide  FSTAI maximum 
 -50% du coût admissible si pas un chercheur,
 -100% si chercheur</t>
  </si>
  <si>
    <t>Aide Grouvernementale maximum 
 -80% des coûts totaux si pas un chercheur 1
 -100% si chercheur</t>
  </si>
  <si>
    <t>RC s'assurer que toute les cases sont remplis</t>
  </si>
  <si>
    <t>RC s'assurer que toute les cases sont remplis par le promoteur</t>
  </si>
  <si>
    <t>Fait partie de UIA</t>
  </si>
  <si>
    <t>inscrire oui ou non dans N26 si le promoteur n'a pas bien inscrit la réponsedans C26 sinon rien inscrire</t>
  </si>
  <si>
    <t>Confirmer que la case est remplie</t>
  </si>
  <si>
    <t xml:space="preserve">Dates de l'événement      Du (AAAA-MM-JJ) </t>
  </si>
  <si>
    <t xml:space="preserve">                                  Au (AAAA-MM-JJ)   </t>
  </si>
  <si>
    <t>la réponse se fait automatique rien à inscrire à J 30</t>
  </si>
  <si>
    <t>Le créneau économique porteur a été changé selon ce que le promoteur a inscrit suite à l'analyse dans l'onglet événement visé case H59-i59</t>
  </si>
  <si>
    <t>Transport : Incrire à la case J19 le montant ajusté de transport D19 s'il y a lieu sinon laissé vite</t>
  </si>
  <si>
    <t>C4 est lié à l'analyse de la case  I59 dans l'ongler événement visé suivant l'analyse N59 s'il y a lieu</t>
  </si>
  <si>
    <t>Quel est le montant prévu des retombées économiques?</t>
  </si>
  <si>
    <t>Quelle est la visibilité associée à l'événement, quelles sont les retombées économiques, sociales et intellectuelles envisagées, etc? Veuillez fournir des données pour soutenir les explications.</t>
  </si>
  <si>
    <t>note interne sur l'analyse la dépense
ex: 
-est-ce des honoraires professionnels
-à discuter campagne promo non admissible</t>
  </si>
  <si>
    <t xml:space="preserve"> mise de fond de 20% du coût total de la dépense:
   -si pas un chercheur 
   -si non pas de mise de fonds obligatoire
valider si (H55+h58+h59+h60)&gt;D55 si oui OK si non problématique</t>
  </si>
  <si>
    <t>Valider si le promoteur a mis la date</t>
  </si>
  <si>
    <t>Valider si le promoteur a coché</t>
  </si>
  <si>
    <t>Valider si le promoteur a mis son nom</t>
  </si>
  <si>
    <t>RC s'assurer que toute les cases sont remplies par le promoteur</t>
  </si>
  <si>
    <t>Nombre total de participants internationaux
édition précédente</t>
  </si>
  <si>
    <t>Nombre de nationalités différentes représentées
édition précédente</t>
  </si>
  <si>
    <t>case G13 à G20 si le promoteur n'a pas coché comme il se doit B13 à B20 inscrire oui ou non selon le cas de K13 à K20 et le tout s'ajustera</t>
  </si>
  <si>
    <t>ajuster les dates s'il y a lieuà K27</t>
  </si>
  <si>
    <t>ajuster les dates s'il y a lieu à K28</t>
  </si>
  <si>
    <t>L'organisation fait-elle partie du Union of International Association Yearbook ?</t>
  </si>
  <si>
    <t>ajusté la date s'il y a lieu N17</t>
  </si>
  <si>
    <t>https://uia.org/ybio/</t>
  </si>
  <si>
    <t>1ere fois au Québec</t>
  </si>
  <si>
    <t>Nombre participants intl envisagé</t>
  </si>
  <si>
    <t>% international envisagé</t>
  </si>
  <si>
    <t>Nombre nationalités envisagé</t>
  </si>
  <si>
    <t xml:space="preserve">Participants - total envisagé
</t>
  </si>
  <si>
    <t>Nuitées totales
envisagé</t>
  </si>
  <si>
    <t>Plan d'affaires volet 1</t>
  </si>
  <si>
    <t>Cahier de candidature volet 1</t>
  </si>
  <si>
    <t>Coûts admissibles V1</t>
  </si>
  <si>
    <t>Coûts totaux V1</t>
  </si>
  <si>
    <t>Aide demandée V1</t>
  </si>
  <si>
    <t>Total financement V1</t>
  </si>
  <si>
    <t>Activité promotionnelle V2</t>
  </si>
  <si>
    <t>Tournée de familirisation V2</t>
  </si>
  <si>
    <t>Repas promotionnel V2</t>
  </si>
  <si>
    <t>Bourse ou foire V2</t>
  </si>
  <si>
    <t>Rencontre client.e.s V2</t>
  </si>
  <si>
    <t>Autre, précisez: 
V2</t>
  </si>
  <si>
    <t>Pointage V1-2-3</t>
  </si>
  <si>
    <t>Taux d'aide maximal- volet 1</t>
  </si>
  <si>
    <t>Augmentation de la participation internationale prévue Volet 4</t>
  </si>
  <si>
    <t>Activité promotionnelle V4a</t>
  </si>
  <si>
    <t>Visite d'inspection V4a</t>
  </si>
  <si>
    <t>Repas promotionnel V4a</t>
  </si>
  <si>
    <t>Bourse ou foire V4a</t>
  </si>
  <si>
    <t>Rencontre client.e.s V4a</t>
  </si>
  <si>
    <t xml:space="preserve">Traduction simultanée V4a </t>
  </si>
  <si>
    <t>Activités innovantes V4a</t>
  </si>
  <si>
    <t>Autre, précisez: V4a</t>
  </si>
  <si>
    <t>Coût total admissible V4a</t>
  </si>
  <si>
    <t>Coût totat du projet V4a</t>
  </si>
  <si>
    <t>Total de financement V4a</t>
  </si>
  <si>
    <t>Date de début événement V4b</t>
  </si>
  <si>
    <t>Date de fin événement V4b</t>
  </si>
  <si>
    <t>transport régional V4b</t>
  </si>
  <si>
    <t>Soutien maximal à l'incitatif V4b</t>
  </si>
  <si>
    <t>Montant de la demande V4b</t>
  </si>
  <si>
    <t>mise à jour: 6 août 2025</t>
  </si>
  <si>
    <t>inscrire oui ou non dans N27 si le promoteur n'a pas bien inscrit la réponsedans C27 sinon rien inscrire</t>
  </si>
  <si>
    <t>inscrire oui ou non dans N37 si le promoteur n'a pas bien inscrit la réponsedans C37 sinon rien inscrire</t>
  </si>
  <si>
    <t>ajusté la date s'il y a lieu N18</t>
  </si>
  <si>
    <t>inscrire oui ou non dans N22 si le promoteur n'a pas bien inscrit la réponsedans C22 sinon rien inscrire</t>
  </si>
  <si>
    <t>s'assurer que le promoteur à rempli la case D33 sinon impact calcul volet 4B,
Si le promoteur  n'a rien mis à D33 choisir à la case N33 la région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</si>
</sst>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_);[Red]\(#,##0\ &quot;$&quot;\)"/>
    <numFmt numFmtId="44" formatCode="_ * #,##0.00_)\ &quot;$&quot;_ ;_ * \(#,##0.00\)\ &quot;$&quot;_ ;_ * &quot;-&quot;??_)\ &quot;$&quot;_ ;_ @_ "/>
    <numFmt numFmtId="164" formatCode="_ * #,##0_)\ &quot;$&quot;_ ;_ * \(#,##0\)\ &quot;$&quot;_ ;_ * &quot;-&quot;??_)\ &quot;$&quot;_ ;_ @_ "/>
    <numFmt numFmtId="165" formatCode="0.0%"/>
    <numFmt numFmtId="166" formatCode="[$-F800]dddd\,\ mmmm\ dd\,\ yyyy"/>
    <numFmt numFmtId="167" formatCode="yyyy/mm/dd;@"/>
  </numFmts>
  <fonts count="45"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Century Gothic"/>
      <family val="2"/>
    </font>
    <font>
      <b/>
      <sz val="16"/>
      <color theme="0"/>
      <name val="Century Gothic"/>
      <family val="2"/>
    </font>
    <font>
      <b/>
      <sz val="11"/>
      <color theme="0"/>
      <name val="Century Gothic"/>
      <family val="2"/>
    </font>
    <font>
      <sz val="11"/>
      <color theme="0"/>
      <name val="Century Gothic"/>
      <family val="2"/>
    </font>
    <font>
      <sz val="10"/>
      <color theme="0"/>
      <name val="Century Gothic"/>
      <family val="2"/>
    </font>
    <font>
      <b/>
      <sz val="10"/>
      <color theme="0"/>
      <name val="Century Gothic"/>
      <family val="2"/>
    </font>
    <font>
      <b/>
      <sz val="10"/>
      <color theme="1"/>
      <name val="Century Gothic"/>
      <family val="2"/>
    </font>
    <font>
      <sz val="10"/>
      <color rgb="FF262626"/>
      <name val="Wingdings"/>
      <charset val="2"/>
    </font>
    <font>
      <i/>
      <sz val="9"/>
      <color theme="1"/>
      <name val="Century Gothic"/>
      <family val="2"/>
    </font>
    <font>
      <sz val="9"/>
      <color theme="1"/>
      <name val="Century Gothic"/>
      <family val="2"/>
    </font>
    <font>
      <b/>
      <sz val="10"/>
      <name val="Century Gothic"/>
      <family val="2"/>
    </font>
    <font>
      <sz val="10"/>
      <name val="Century Gothic"/>
      <family val="2"/>
    </font>
    <font>
      <sz val="10"/>
      <color rgb="FF008000"/>
      <name val="Century Gothic"/>
      <family val="2"/>
    </font>
    <font>
      <b/>
      <sz val="10"/>
      <color rgb="FF008000"/>
      <name val="Century Gothic"/>
      <family val="2"/>
    </font>
    <font>
      <i/>
      <sz val="10"/>
      <color theme="1"/>
      <name val="Century Gothic"/>
      <family val="2"/>
    </font>
    <font>
      <b/>
      <sz val="10"/>
      <color rgb="FFFFFF00"/>
      <name val="Century Gothic"/>
      <family val="2"/>
    </font>
    <font>
      <vertAlign val="superscript"/>
      <sz val="10"/>
      <color theme="1"/>
      <name val="Century Gothic"/>
      <family val="2"/>
    </font>
    <font>
      <sz val="10"/>
      <color theme="1"/>
      <name val="Wingdings"/>
      <charset val="2"/>
    </font>
    <font>
      <sz val="10"/>
      <color rgb="FF000000"/>
      <name val="Century Gothic"/>
      <family val="2"/>
    </font>
    <font>
      <sz val="8"/>
      <color rgb="FF000000"/>
      <name val="Segoe UI"/>
      <family val="2"/>
    </font>
    <font>
      <u/>
      <sz val="11"/>
      <color theme="10"/>
      <name val="Aptos Narrow"/>
      <family val="2"/>
      <scheme val="minor"/>
    </font>
    <font>
      <i/>
      <sz val="8"/>
      <color theme="1"/>
      <name val="Century Gothic"/>
      <family val="2"/>
    </font>
    <font>
      <i/>
      <sz val="10"/>
      <name val="Century Gothic"/>
      <family val="2"/>
    </font>
    <font>
      <b/>
      <i/>
      <sz val="10"/>
      <color theme="1"/>
      <name val="Century Gothic"/>
      <family val="2"/>
    </font>
    <font>
      <b/>
      <sz val="10"/>
      <color rgb="FF262626"/>
      <name val="Century Gothic"/>
      <family val="2"/>
    </font>
    <font>
      <sz val="11"/>
      <name val="Aptos Narrow"/>
      <family val="2"/>
      <scheme val="minor"/>
    </font>
    <font>
      <u/>
      <sz val="10"/>
      <color theme="1"/>
      <name val="Century Gothic"/>
      <family val="2"/>
    </font>
    <font>
      <b/>
      <sz val="11"/>
      <name val="Aptos Narrow"/>
      <family val="2"/>
      <scheme val="minor"/>
    </font>
    <font>
      <sz val="10"/>
      <color rgb="FF262626"/>
      <name val="Century Gothic"/>
      <family val="2"/>
    </font>
    <font>
      <b/>
      <sz val="10"/>
      <color rgb="FFFF0000"/>
      <name val="Century Gothic"/>
      <family val="2"/>
    </font>
    <font>
      <b/>
      <u/>
      <sz val="10"/>
      <color theme="10"/>
      <name val="Century Gothic"/>
      <family val="2"/>
    </font>
    <font>
      <sz val="10"/>
      <color rgb="FFFF0000"/>
      <name val="Century Gothic"/>
      <family val="2"/>
    </font>
    <font>
      <b/>
      <sz val="11"/>
      <color theme="1"/>
      <name val="Century Gothic"/>
      <family val="2"/>
    </font>
    <font>
      <b/>
      <sz val="10"/>
      <color rgb="FF0070C0"/>
      <name val="Century Gothic"/>
      <family val="2"/>
    </font>
    <font>
      <b/>
      <sz val="11"/>
      <color theme="8"/>
      <name val="Century Gothic"/>
      <family val="2"/>
    </font>
    <font>
      <b/>
      <sz val="9"/>
      <color rgb="FF0070C0"/>
      <name val="Century Gothic"/>
      <family val="2"/>
    </font>
    <font>
      <sz val="10"/>
      <color rgb="FF0070C0"/>
      <name val="Century Gothic"/>
      <family val="2"/>
    </font>
    <font>
      <sz val="10"/>
      <color rgb="FF262626"/>
      <name val="Verdana"/>
      <family val="2"/>
    </font>
    <font>
      <sz val="11"/>
      <color theme="1"/>
      <name val="Century Gothic"/>
      <family val="2"/>
    </font>
    <font>
      <sz val="9"/>
      <color indexed="81"/>
      <name val="Tahoma"/>
      <family val="2"/>
    </font>
    <font>
      <b/>
      <sz val="9"/>
      <color indexed="81"/>
      <name val="Tahoma"/>
      <family val="2"/>
    </font>
    <font>
      <b/>
      <sz val="8"/>
      <color theme="1"/>
      <name val="Aptos Narrow"/>
      <family val="2"/>
      <scheme val="minor"/>
    </font>
  </fonts>
  <fills count="22">
    <fill>
      <patternFill patternType="none"/>
    </fill>
    <fill>
      <patternFill patternType="gray125"/>
    </fill>
    <fill>
      <patternFill patternType="solid">
        <fgColor rgb="FF00B0F0"/>
        <bgColor indexed="64"/>
      </patternFill>
    </fill>
    <fill>
      <patternFill patternType="solid">
        <fgColor theme="2"/>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rgb="FF00800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4"/>
        <bgColor indexed="64"/>
      </patternFill>
    </fill>
    <fill>
      <patternFill patternType="solid">
        <fgColor theme="9" tint="0.79998168889431442"/>
        <bgColor rgb="FFE8E8E8"/>
      </patternFill>
    </fill>
    <fill>
      <patternFill patternType="solid">
        <fgColor rgb="FFFFCCFF"/>
        <bgColor indexed="64"/>
      </patternFill>
    </fill>
    <fill>
      <patternFill patternType="solid">
        <fgColor theme="4"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240">
    <xf numFmtId="0" fontId="0" fillId="0" borderId="0" xfId="0"/>
    <xf numFmtId="0" fontId="3" fillId="0" borderId="0" xfId="0" applyFont="1" applyAlignment="1">
      <alignment vertical="center" wrapText="1"/>
    </xf>
    <xf numFmtId="0" fontId="5" fillId="2" borderId="0" xfId="0" applyFont="1" applyFill="1" applyAlignment="1">
      <alignment horizontal="left" vertical="center" wrapText="1"/>
    </xf>
    <xf numFmtId="0" fontId="3" fillId="3" borderId="0" xfId="0" applyFont="1" applyFill="1" applyAlignment="1">
      <alignment vertical="center" wrapText="1"/>
    </xf>
    <xf numFmtId="0" fontId="8" fillId="2" borderId="0" xfId="0" applyFont="1" applyFill="1" applyAlignment="1">
      <alignment vertical="center" wrapText="1"/>
    </xf>
    <xf numFmtId="0" fontId="9" fillId="3" borderId="0" xfId="0" applyFont="1" applyFill="1" applyAlignment="1">
      <alignment vertical="center" wrapText="1"/>
    </xf>
    <xf numFmtId="0" fontId="3" fillId="3" borderId="0" xfId="0" applyFont="1" applyFill="1" applyAlignment="1">
      <alignment horizontal="left" vertical="center" wrapText="1" indent="4"/>
    </xf>
    <xf numFmtId="0" fontId="3" fillId="0" borderId="0" xfId="0" applyFont="1" applyAlignment="1" applyProtection="1">
      <alignment vertical="center" wrapText="1"/>
      <protection locked="0"/>
    </xf>
    <xf numFmtId="0" fontId="3" fillId="3" borderId="0" xfId="0" applyFont="1" applyFill="1" applyAlignment="1">
      <alignment horizontal="left" vertical="center" wrapText="1"/>
    </xf>
    <xf numFmtId="0" fontId="9" fillId="3" borderId="0" xfId="0" applyFont="1" applyFill="1" applyAlignment="1">
      <alignment horizontal="left" vertical="center" wrapText="1"/>
    </xf>
    <xf numFmtId="0" fontId="10" fillId="0" borderId="0" xfId="0" applyFont="1" applyAlignment="1">
      <alignment horizontal="left" vertical="center" indent="5"/>
    </xf>
    <xf numFmtId="0" fontId="3" fillId="3" borderId="0" xfId="0" applyFont="1" applyFill="1" applyAlignment="1">
      <alignment horizontal="left" vertical="top" wrapText="1"/>
    </xf>
    <xf numFmtId="0" fontId="11" fillId="3" borderId="0" xfId="0" applyFont="1" applyFill="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14" fontId="3" fillId="0" borderId="4" xfId="0" applyNumberFormat="1" applyFont="1" applyBorder="1" applyAlignment="1" applyProtection="1">
      <alignment horizontal="center" vertical="center" wrapText="1"/>
      <protection locked="0"/>
    </xf>
    <xf numFmtId="0" fontId="12" fillId="3" borderId="0" xfId="0" applyFont="1" applyFill="1" applyAlignment="1">
      <alignment horizontal="left" vertical="center" wrapText="1"/>
    </xf>
    <xf numFmtId="0" fontId="3" fillId="0" borderId="4" xfId="0" applyFont="1" applyBorder="1" applyAlignment="1" applyProtection="1">
      <alignment vertical="center" wrapText="1"/>
      <protection locked="0"/>
    </xf>
    <xf numFmtId="44" fontId="3" fillId="0" borderId="4" xfId="1" applyFont="1" applyFill="1" applyBorder="1" applyAlignment="1" applyProtection="1">
      <alignment vertical="center" wrapText="1"/>
      <protection locked="0"/>
    </xf>
    <xf numFmtId="44" fontId="9" fillId="3" borderId="0" xfId="0" applyNumberFormat="1" applyFont="1" applyFill="1" applyAlignment="1">
      <alignment vertical="center" wrapText="1"/>
    </xf>
    <xf numFmtId="0" fontId="15" fillId="3" borderId="0" xfId="0" applyFont="1" applyFill="1" applyAlignment="1">
      <alignment horizontal="left" vertical="center" wrapText="1" indent="1"/>
    </xf>
    <xf numFmtId="0" fontId="16" fillId="3" borderId="0" xfId="0" applyFont="1" applyFill="1" applyAlignment="1">
      <alignment horizontal="left" vertical="center" wrapText="1" indent="1"/>
    </xf>
    <xf numFmtId="0" fontId="3" fillId="4" borderId="4" xfId="0" applyFont="1" applyFill="1" applyBorder="1" applyAlignment="1">
      <alignment vertical="center" wrapText="1"/>
    </xf>
    <xf numFmtId="0" fontId="13" fillId="4" borderId="4" xfId="0" applyFont="1" applyFill="1" applyBorder="1" applyAlignment="1">
      <alignment vertical="center" wrapText="1"/>
    </xf>
    <xf numFmtId="0" fontId="14" fillId="4" borderId="4" xfId="0" applyFont="1" applyFill="1" applyBorder="1" applyAlignment="1">
      <alignment vertical="center" wrapText="1"/>
    </xf>
    <xf numFmtId="0" fontId="3" fillId="4" borderId="4" xfId="0" applyFont="1" applyFill="1" applyBorder="1" applyAlignment="1" applyProtection="1">
      <alignment vertical="center" wrapText="1"/>
      <protection locked="0"/>
    </xf>
    <xf numFmtId="44" fontId="9" fillId="3" borderId="0" xfId="1" applyFont="1" applyFill="1" applyAlignment="1">
      <alignment vertical="center" wrapText="1"/>
    </xf>
    <xf numFmtId="0" fontId="11" fillId="3" borderId="0" xfId="0" applyFont="1" applyFill="1" applyAlignment="1">
      <alignment horizontal="left" vertical="center" wrapText="1"/>
    </xf>
    <xf numFmtId="0" fontId="3" fillId="3" borderId="0" xfId="0" applyFont="1" applyFill="1" applyAlignment="1">
      <alignment horizontal="left" vertical="center" wrapText="1" indent="3"/>
    </xf>
    <xf numFmtId="0" fontId="3" fillId="3" borderId="0" xfId="0" applyFont="1" applyFill="1" applyAlignment="1">
      <alignment horizontal="right" vertical="center"/>
    </xf>
    <xf numFmtId="6" fontId="3" fillId="4" borderId="4" xfId="0" applyNumberFormat="1" applyFont="1" applyFill="1" applyBorder="1" applyAlignment="1" applyProtection="1">
      <alignment horizontal="left" vertical="center" wrapText="1"/>
      <protection locked="0"/>
    </xf>
    <xf numFmtId="0" fontId="17" fillId="3" borderId="0" xfId="0" applyFont="1" applyFill="1" applyAlignment="1">
      <alignment horizontal="left" vertical="center" wrapText="1"/>
    </xf>
    <xf numFmtId="0" fontId="11" fillId="3" borderId="0" xfId="0" applyFont="1" applyFill="1" applyAlignment="1">
      <alignment horizontal="right" vertical="center"/>
    </xf>
    <xf numFmtId="0" fontId="3" fillId="3" borderId="4" xfId="0" applyFont="1" applyFill="1" applyBorder="1" applyAlignment="1">
      <alignment vertical="center" wrapText="1"/>
    </xf>
    <xf numFmtId="1" fontId="3" fillId="3" borderId="4" xfId="1" applyNumberFormat="1" applyFont="1" applyFill="1" applyBorder="1" applyAlignment="1">
      <alignment horizontal="center" vertical="center" wrapText="1"/>
    </xf>
    <xf numFmtId="44" fontId="3" fillId="3" borderId="4" xfId="1" applyFont="1" applyFill="1" applyBorder="1" applyAlignment="1" applyProtection="1">
      <alignment vertical="center" wrapText="1"/>
      <protection hidden="1"/>
    </xf>
    <xf numFmtId="0" fontId="3" fillId="3"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44" fontId="3" fillId="0" borderId="4" xfId="0" applyNumberFormat="1" applyFont="1" applyBorder="1" applyAlignment="1" applyProtection="1">
      <alignment vertical="center" wrapText="1"/>
      <protection locked="0"/>
    </xf>
    <xf numFmtId="0" fontId="8" fillId="5" borderId="0" xfId="0" applyFont="1" applyFill="1" applyAlignment="1">
      <alignment vertical="center" wrapText="1"/>
    </xf>
    <xf numFmtId="0" fontId="5" fillId="5" borderId="0" xfId="0" applyFont="1" applyFill="1" applyAlignment="1">
      <alignment horizontal="left" vertical="center" wrapText="1"/>
    </xf>
    <xf numFmtId="0" fontId="9"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3" fillId="3" borderId="0" xfId="0" applyFont="1" applyFill="1" applyAlignment="1">
      <alignment vertical="center" wrapText="1"/>
    </xf>
    <xf numFmtId="0" fontId="14" fillId="3" borderId="0" xfId="0" applyFont="1" applyFill="1" applyAlignment="1">
      <alignment vertical="center" wrapText="1"/>
    </xf>
    <xf numFmtId="0" fontId="20" fillId="3" borderId="0" xfId="0" applyFont="1" applyFill="1" applyAlignment="1">
      <alignment horizontal="center" vertical="center" wrapText="1"/>
    </xf>
    <xf numFmtId="0" fontId="3" fillId="3" borderId="0" xfId="0" applyFont="1" applyFill="1" applyAlignment="1">
      <alignment horizontal="right" vertical="center" wrapText="1"/>
    </xf>
    <xf numFmtId="0" fontId="0" fillId="3" borderId="0" xfId="0" applyFill="1"/>
    <xf numFmtId="0" fontId="21" fillId="0" borderId="4" xfId="0" applyFont="1" applyBorder="1" applyAlignment="1" applyProtection="1">
      <alignment vertical="center" wrapText="1"/>
      <protection locked="0"/>
    </xf>
    <xf numFmtId="0" fontId="3" fillId="6" borderId="0" xfId="0" applyFont="1" applyFill="1" applyAlignment="1">
      <alignment vertical="center" wrapText="1"/>
    </xf>
    <xf numFmtId="0" fontId="4" fillId="6" borderId="0" xfId="0" applyFont="1" applyFill="1" applyAlignment="1">
      <alignment horizontal="center" vertical="center" wrapText="1"/>
    </xf>
    <xf numFmtId="0" fontId="5" fillId="6" borderId="0" xfId="0" applyFont="1" applyFill="1" applyAlignment="1">
      <alignment horizontal="center" vertical="center" wrapText="1"/>
    </xf>
    <xf numFmtId="0" fontId="3" fillId="6" borderId="0" xfId="0" applyFont="1" applyFill="1" applyAlignment="1">
      <alignment horizontal="center" vertical="center" wrapText="1"/>
    </xf>
    <xf numFmtId="0" fontId="7" fillId="6" borderId="0" xfId="0" applyFont="1" applyFill="1" applyAlignment="1">
      <alignment horizontal="left" vertical="center" wrapText="1"/>
    </xf>
    <xf numFmtId="1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0" borderId="0" xfId="0" applyFont="1" applyAlignment="1" applyProtection="1">
      <alignment vertical="center"/>
      <protection locked="0"/>
    </xf>
    <xf numFmtId="0" fontId="3" fillId="3" borderId="0" xfId="0" applyFont="1" applyFill="1" applyAlignment="1">
      <alignment horizontal="center" vertical="center"/>
    </xf>
    <xf numFmtId="0" fontId="7" fillId="3" borderId="0" xfId="0" applyFont="1" applyFill="1" applyAlignment="1">
      <alignment vertical="center" wrapText="1"/>
    </xf>
    <xf numFmtId="0" fontId="8" fillId="3" borderId="0" xfId="0" applyFont="1" applyFill="1" applyAlignment="1">
      <alignment vertical="center" wrapText="1"/>
    </xf>
    <xf numFmtId="1" fontId="3" fillId="0" borderId="4" xfId="0" applyNumberFormat="1" applyFont="1" applyBorder="1" applyAlignment="1" applyProtection="1">
      <alignment vertical="center" wrapText="1"/>
      <protection locked="0"/>
    </xf>
    <xf numFmtId="0" fontId="14" fillId="3" borderId="0" xfId="0" applyFont="1" applyFill="1" applyAlignment="1">
      <alignment horizontal="left" vertical="center" wrapText="1"/>
    </xf>
    <xf numFmtId="0" fontId="26" fillId="3" borderId="0" xfId="0" applyFont="1" applyFill="1" applyAlignment="1">
      <alignment horizontal="left" vertical="center" wrapText="1"/>
    </xf>
    <xf numFmtId="0" fontId="27" fillId="0" borderId="0" xfId="0" applyFont="1" applyAlignment="1">
      <alignment horizontal="justify" vertical="center"/>
    </xf>
    <xf numFmtId="0" fontId="9" fillId="6" borderId="0" xfId="0" applyFont="1" applyFill="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8" fillId="6" borderId="0" xfId="0" applyFont="1" applyFill="1" applyAlignment="1">
      <alignment horizontal="left" vertical="center" wrapText="1"/>
    </xf>
    <xf numFmtId="0" fontId="2" fillId="0" borderId="0" xfId="0" applyFont="1"/>
    <xf numFmtId="0" fontId="28" fillId="0" borderId="0" xfId="0" applyFont="1"/>
    <xf numFmtId="0" fontId="28" fillId="3" borderId="0" xfId="0" applyFont="1" applyFill="1"/>
    <xf numFmtId="0" fontId="5" fillId="5" borderId="0" xfId="0" applyFont="1" applyFill="1" applyAlignment="1">
      <alignment vertical="center" wrapText="1"/>
    </xf>
    <xf numFmtId="0" fontId="30" fillId="3" borderId="0" xfId="0" applyFont="1" applyFill="1"/>
    <xf numFmtId="14" fontId="3" fillId="0" borderId="6" xfId="0" applyNumberFormat="1" applyFont="1" applyBorder="1" applyAlignment="1" applyProtection="1">
      <alignment horizontal="center" vertical="center" wrapText="1"/>
      <protection locked="0"/>
    </xf>
    <xf numFmtId="44" fontId="3" fillId="3" borderId="0" xfId="1" applyFont="1" applyFill="1" applyAlignment="1" applyProtection="1">
      <alignment vertical="center" wrapText="1"/>
    </xf>
    <xf numFmtId="0" fontId="3" fillId="3" borderId="0" xfId="0" applyFont="1" applyFill="1" applyAlignment="1">
      <alignment horizontal="center" vertical="top" wrapText="1"/>
    </xf>
    <xf numFmtId="0" fontId="3" fillId="5" borderId="0" xfId="0" applyFont="1" applyFill="1" applyAlignment="1">
      <alignment vertical="center" wrapText="1"/>
    </xf>
    <xf numFmtId="0" fontId="31" fillId="0" borderId="0" xfId="0" applyFont="1" applyAlignment="1">
      <alignment horizontal="left" vertical="center" indent="5"/>
    </xf>
    <xf numFmtId="0" fontId="30" fillId="0" borderId="0" xfId="0" applyFont="1"/>
    <xf numFmtId="0" fontId="5" fillId="5" borderId="0" xfId="0" applyFont="1" applyFill="1" applyAlignment="1">
      <alignment horizontal="center" vertical="center" wrapText="1"/>
    </xf>
    <xf numFmtId="0" fontId="3" fillId="5" borderId="0" xfId="0" applyFont="1" applyFill="1" applyAlignment="1">
      <alignment horizontal="center" vertical="center" wrapText="1"/>
    </xf>
    <xf numFmtId="0" fontId="34" fillId="0" borderId="0" xfId="0" applyFont="1" applyAlignment="1" applyProtection="1">
      <alignment vertical="center" wrapText="1"/>
      <protection locked="0"/>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7" borderId="4" xfId="0" applyFont="1" applyFill="1" applyBorder="1" applyAlignment="1" applyProtection="1">
      <alignment horizontal="left" vertical="center" wrapText="1"/>
      <protection locked="0"/>
    </xf>
    <xf numFmtId="0" fontId="9" fillId="5" borderId="0" xfId="0" applyFont="1" applyFill="1" applyAlignment="1">
      <alignmen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indent="2"/>
    </xf>
    <xf numFmtId="0" fontId="14" fillId="3" borderId="0" xfId="0" applyFont="1" applyFill="1" applyAlignment="1">
      <alignment horizontal="left" vertical="center"/>
    </xf>
    <xf numFmtId="0" fontId="13" fillId="3" borderId="0" xfId="0" applyFont="1" applyFill="1" applyAlignment="1">
      <alignment horizontal="right" vertical="center"/>
    </xf>
    <xf numFmtId="0" fontId="14" fillId="7" borderId="4" xfId="0" applyFont="1" applyFill="1" applyBorder="1" applyAlignment="1">
      <alignment horizontal="left" vertical="center" wrapText="1"/>
    </xf>
    <xf numFmtId="0" fontId="3" fillId="3" borderId="0" xfId="0" applyFont="1" applyFill="1" applyAlignment="1">
      <alignment horizontal="left" vertical="center" indent="2"/>
    </xf>
    <xf numFmtId="0" fontId="3" fillId="3" borderId="0" xfId="0" applyFont="1" applyFill="1" applyAlignment="1">
      <alignment horizontal="left" vertical="center"/>
    </xf>
    <xf numFmtId="0" fontId="9" fillId="3" borderId="0" xfId="0" applyFont="1" applyFill="1" applyAlignment="1">
      <alignment horizontal="center" vertical="center" wrapText="1"/>
    </xf>
    <xf numFmtId="0" fontId="10" fillId="3" borderId="0" xfId="0" applyFont="1" applyFill="1" applyAlignment="1">
      <alignment horizontal="left" vertical="center" indent="5"/>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0" fontId="35" fillId="0" borderId="4" xfId="0" applyFont="1" applyBorder="1" applyAlignment="1">
      <alignment horizontal="center" vertical="center"/>
    </xf>
    <xf numFmtId="0" fontId="12"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9" fontId="3" fillId="0" borderId="4" xfId="2" applyFont="1" applyFill="1" applyBorder="1" applyAlignment="1" applyProtection="1">
      <alignment horizontal="center" vertical="center" wrapText="1"/>
    </xf>
    <xf numFmtId="0" fontId="35" fillId="7" borderId="4" xfId="0" applyFont="1" applyFill="1" applyBorder="1" applyAlignment="1" applyProtection="1">
      <alignment horizontal="center" vertical="center"/>
      <protection locked="0"/>
    </xf>
    <xf numFmtId="0" fontId="3" fillId="4" borderId="4" xfId="0" applyFont="1" applyFill="1" applyBorder="1" applyAlignment="1">
      <alignment horizontal="center" vertical="center" wrapText="1"/>
    </xf>
    <xf numFmtId="0" fontId="36" fillId="3" borderId="0" xfId="0" applyFont="1" applyFill="1" applyAlignment="1">
      <alignment vertical="center" wrapText="1"/>
    </xf>
    <xf numFmtId="0" fontId="36" fillId="0" borderId="4" xfId="0" applyFont="1" applyBorder="1" applyAlignment="1">
      <alignment horizontal="center" vertical="center" wrapText="1"/>
    </xf>
    <xf numFmtId="0" fontId="37" fillId="7" borderId="4" xfId="0" applyFont="1" applyFill="1" applyBorder="1" applyAlignment="1" applyProtection="1">
      <alignment horizontal="center" vertical="center"/>
      <protection locked="0"/>
    </xf>
    <xf numFmtId="0" fontId="38" fillId="4" borderId="4" xfId="0" applyFont="1" applyFill="1" applyBorder="1" applyAlignment="1">
      <alignment horizontal="center" vertical="center" wrapText="1"/>
    </xf>
    <xf numFmtId="0" fontId="39" fillId="4" borderId="4" xfId="0" applyFont="1" applyFill="1" applyBorder="1" applyAlignment="1">
      <alignment horizontal="left" vertical="center" wrapText="1"/>
    </xf>
    <xf numFmtId="0" fontId="9" fillId="3" borderId="0" xfId="0" applyFont="1" applyFill="1" applyAlignment="1">
      <alignment horizontal="right" vertical="center" wrapText="1"/>
    </xf>
    <xf numFmtId="0" fontId="9" fillId="3"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32" fillId="3" borderId="0" xfId="0" applyFont="1" applyFill="1" applyAlignment="1">
      <alignment vertical="center"/>
    </xf>
    <xf numFmtId="164" fontId="3" fillId="3" borderId="4" xfId="0" applyNumberFormat="1" applyFont="1" applyFill="1" applyBorder="1" applyAlignment="1">
      <alignment horizontal="center" vertical="center" wrapText="1"/>
    </xf>
    <xf numFmtId="0" fontId="9" fillId="3" borderId="4" xfId="0" applyFont="1" applyFill="1" applyBorder="1" applyAlignment="1">
      <alignment vertical="center" wrapText="1"/>
    </xf>
    <xf numFmtId="9" fontId="35" fillId="3" borderId="4" xfId="2" applyFont="1" applyFill="1" applyBorder="1" applyAlignment="1" applyProtection="1">
      <alignment horizontal="center" vertical="center"/>
    </xf>
    <xf numFmtId="44" fontId="35" fillId="7" borderId="4" xfId="1" applyFont="1" applyFill="1" applyBorder="1" applyAlignment="1" applyProtection="1">
      <alignment horizontal="center" vertical="center"/>
      <protection locked="0"/>
    </xf>
    <xf numFmtId="0" fontId="9" fillId="0" borderId="4" xfId="0" applyFont="1" applyBorder="1" applyAlignment="1">
      <alignment vertical="center" wrapText="1"/>
    </xf>
    <xf numFmtId="0" fontId="8" fillId="8" borderId="4" xfId="0" applyFont="1" applyFill="1" applyBorder="1" applyAlignment="1">
      <alignment vertical="center" wrapText="1"/>
    </xf>
    <xf numFmtId="0" fontId="7" fillId="8" borderId="4" xfId="0" applyFont="1" applyFill="1" applyBorder="1" applyAlignment="1">
      <alignment vertical="center" wrapText="1"/>
    </xf>
    <xf numFmtId="165" fontId="3" fillId="2" borderId="4" xfId="2" applyNumberFormat="1" applyFont="1" applyFill="1" applyBorder="1" applyAlignment="1" applyProtection="1">
      <alignment horizontal="center" vertical="center" wrapText="1"/>
    </xf>
    <xf numFmtId="164" fontId="3" fillId="3" borderId="4" xfId="0" applyNumberFormat="1" applyFont="1" applyFill="1" applyBorder="1" applyAlignment="1">
      <alignment vertical="center" wrapText="1"/>
    </xf>
    <xf numFmtId="0" fontId="3" fillId="0" borderId="4" xfId="0" applyFont="1" applyBorder="1" applyAlignment="1" applyProtection="1">
      <alignment vertical="top" wrapText="1"/>
      <protection locked="0"/>
    </xf>
    <xf numFmtId="44" fontId="0" fillId="3" borderId="0" xfId="0" applyNumberFormat="1" applyFill="1"/>
    <xf numFmtId="0" fontId="40" fillId="0" borderId="0" xfId="0" applyFont="1" applyAlignment="1">
      <alignment horizontal="left" vertical="center" indent="5"/>
    </xf>
    <xf numFmtId="0" fontId="3" fillId="9" borderId="0" xfId="0" applyFont="1" applyFill="1" applyAlignment="1">
      <alignment vertical="center" wrapText="1"/>
    </xf>
    <xf numFmtId="0" fontId="0" fillId="9" borderId="0" xfId="0" applyFill="1"/>
    <xf numFmtId="14" fontId="0" fillId="0" borderId="0" xfId="0" applyNumberFormat="1"/>
    <xf numFmtId="0" fontId="3" fillId="0" borderId="4" xfId="2" applyNumberFormat="1" applyFont="1" applyFill="1" applyBorder="1" applyAlignment="1" applyProtection="1">
      <alignment vertical="center" wrapText="1"/>
      <protection locked="0"/>
    </xf>
    <xf numFmtId="3" fontId="3" fillId="0" borderId="4" xfId="0" applyNumberFormat="1"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3" fillId="10" borderId="0" xfId="0" applyFont="1" applyFill="1" applyAlignment="1">
      <alignment vertical="center" wrapText="1"/>
    </xf>
    <xf numFmtId="1" fontId="41" fillId="0" borderId="0" xfId="0" applyNumberFormat="1" applyFont="1"/>
    <xf numFmtId="9" fontId="41" fillId="0" borderId="0" xfId="0" applyNumberFormat="1" applyFont="1"/>
    <xf numFmtId="0" fontId="41" fillId="0" borderId="0" xfId="0" applyFont="1"/>
    <xf numFmtId="0" fontId="41" fillId="4" borderId="0" xfId="0" applyFont="1" applyFill="1"/>
    <xf numFmtId="0" fontId="3" fillId="11" borderId="0" xfId="0" applyFont="1" applyFill="1" applyAlignment="1">
      <alignment vertical="center" wrapText="1"/>
    </xf>
    <xf numFmtId="10" fontId="3" fillId="12" borderId="4" xfId="2" applyNumberFormat="1" applyFont="1" applyFill="1" applyBorder="1" applyAlignment="1" applyProtection="1">
      <alignment vertical="center" wrapText="1"/>
    </xf>
    <xf numFmtId="9" fontId="3" fillId="12" borderId="4" xfId="2" applyFont="1" applyFill="1" applyBorder="1" applyAlignment="1" applyProtection="1">
      <alignment vertical="center" wrapText="1"/>
    </xf>
    <xf numFmtId="0" fontId="7" fillId="0" borderId="0" xfId="0" applyFont="1" applyAlignment="1">
      <alignment vertical="center" wrapText="1"/>
    </xf>
    <xf numFmtId="0" fontId="3" fillId="13" borderId="0" xfId="0" applyFont="1" applyFill="1" applyAlignment="1">
      <alignment vertical="center" wrapText="1"/>
    </xf>
    <xf numFmtId="164" fontId="9" fillId="3" borderId="4" xfId="0" applyNumberFormat="1" applyFont="1" applyFill="1" applyBorder="1" applyAlignment="1">
      <alignment horizontal="center" vertical="center" wrapText="1"/>
    </xf>
    <xf numFmtId="44" fontId="3" fillId="3" borderId="4" xfId="1" applyFont="1" applyFill="1" applyBorder="1" applyAlignment="1">
      <alignment vertical="center" wrapText="1"/>
    </xf>
    <xf numFmtId="166" fontId="0" fillId="0" borderId="0" xfId="0" applyNumberFormat="1" applyAlignment="1">
      <alignment horizontal="left"/>
    </xf>
    <xf numFmtId="0" fontId="3" fillId="14" borderId="0" xfId="0" applyFont="1" applyFill="1" applyAlignment="1">
      <alignment vertical="center" wrapText="1"/>
    </xf>
    <xf numFmtId="14" fontId="3" fillId="3" borderId="4" xfId="0" applyNumberFormat="1" applyFont="1" applyFill="1" applyBorder="1" applyAlignment="1">
      <alignment vertical="center" wrapText="1"/>
    </xf>
    <xf numFmtId="0" fontId="28" fillId="14" borderId="0" xfId="0" applyFont="1" applyFill="1"/>
    <xf numFmtId="0" fontId="3" fillId="15" borderId="0" xfId="0" applyFont="1" applyFill="1" applyAlignment="1">
      <alignment vertical="center" wrapText="1"/>
    </xf>
    <xf numFmtId="44" fontId="3" fillId="15" borderId="0" xfId="1" applyFont="1" applyFill="1" applyAlignment="1">
      <alignment vertical="center" wrapText="1"/>
    </xf>
    <xf numFmtId="0" fontId="3" fillId="16" borderId="0" xfId="0" applyFont="1" applyFill="1" applyAlignment="1">
      <alignment vertical="center" wrapText="1"/>
    </xf>
    <xf numFmtId="0" fontId="7" fillId="17" borderId="0" xfId="0" applyFont="1" applyFill="1" applyAlignment="1">
      <alignment vertical="center" wrapText="1"/>
    </xf>
    <xf numFmtId="44" fontId="3" fillId="13" borderId="0" xfId="1" applyFont="1" applyFill="1" applyAlignment="1">
      <alignment vertical="center" wrapText="1"/>
    </xf>
    <xf numFmtId="44" fontId="9" fillId="18" borderId="0" xfId="0" applyNumberFormat="1" applyFont="1" applyFill="1" applyAlignment="1">
      <alignment vertical="center" wrapText="1"/>
    </xf>
    <xf numFmtId="44" fontId="3" fillId="7" borderId="0" xfId="1" applyFont="1" applyFill="1" applyAlignment="1">
      <alignment vertical="center" wrapText="1"/>
    </xf>
    <xf numFmtId="0" fontId="3" fillId="19" borderId="0" xfId="0" applyFont="1" applyFill="1" applyAlignment="1">
      <alignment vertical="center" wrapText="1"/>
    </xf>
    <xf numFmtId="44" fontId="3" fillId="0" borderId="4" xfId="1" applyFont="1" applyBorder="1" applyAlignment="1" applyProtection="1">
      <alignment vertical="center" wrapText="1"/>
      <protection locked="0"/>
    </xf>
    <xf numFmtId="167" fontId="3" fillId="20" borderId="0" xfId="0" applyNumberFormat="1" applyFont="1" applyFill="1" applyAlignment="1">
      <alignment vertical="center" wrapText="1"/>
    </xf>
    <xf numFmtId="0" fontId="3" fillId="20" borderId="0" xfId="0" applyFont="1" applyFill="1" applyAlignment="1">
      <alignment vertical="center" wrapText="1"/>
    </xf>
    <xf numFmtId="0" fontId="3" fillId="20" borderId="0" xfId="0" applyFont="1" applyFill="1" applyAlignment="1" applyProtection="1">
      <alignment vertical="center"/>
      <protection locked="0"/>
    </xf>
    <xf numFmtId="14" fontId="3" fillId="11" borderId="0" xfId="0" applyNumberFormat="1" applyFont="1" applyFill="1" applyAlignment="1">
      <alignment vertical="center" wrapText="1"/>
    </xf>
    <xf numFmtId="0" fontId="3" fillId="0" borderId="0" xfId="0" applyFont="1" applyAlignment="1">
      <alignment vertical="top" wrapText="1"/>
    </xf>
    <xf numFmtId="44" fontId="3" fillId="0" borderId="0" xfId="1" applyFont="1" applyFill="1" applyAlignment="1">
      <alignment vertical="center" wrapText="1"/>
    </xf>
    <xf numFmtId="44" fontId="9" fillId="0" borderId="0" xfId="1" applyFont="1" applyFill="1" applyAlignment="1">
      <alignment vertical="center" wrapText="1"/>
    </xf>
    <xf numFmtId="0" fontId="3" fillId="7" borderId="0" xfId="0" applyFont="1" applyFill="1" applyAlignment="1">
      <alignment vertical="center" wrapText="1"/>
    </xf>
    <xf numFmtId="0" fontId="14" fillId="7" borderId="0" xfId="0" applyFont="1" applyFill="1" applyAlignment="1">
      <alignment vertical="center" wrapText="1"/>
    </xf>
    <xf numFmtId="44" fontId="41" fillId="4" borderId="0" xfId="0" applyNumberFormat="1" applyFont="1" applyFill="1"/>
    <xf numFmtId="1" fontId="0" fillId="0" borderId="0" xfId="0" applyNumberFormat="1"/>
    <xf numFmtId="9" fontId="0" fillId="0" borderId="0" xfId="0" applyNumberFormat="1"/>
    <xf numFmtId="44" fontId="0" fillId="0" borderId="0" xfId="0" applyNumberFormat="1"/>
    <xf numFmtId="6" fontId="0" fillId="0" borderId="0" xfId="0" applyNumberFormat="1"/>
    <xf numFmtId="0" fontId="3" fillId="21" borderId="0" xfId="0" applyFont="1" applyFill="1" applyAlignment="1">
      <alignment vertical="center" wrapText="1"/>
    </xf>
    <xf numFmtId="0" fontId="0" fillId="0" borderId="0" xfId="0" applyAlignment="1">
      <alignment wrapText="1"/>
    </xf>
    <xf numFmtId="0" fontId="41" fillId="10" borderId="0" xfId="0" applyFont="1" applyFill="1"/>
    <xf numFmtId="0" fontId="0" fillId="20" borderId="0" xfId="0" applyFill="1"/>
    <xf numFmtId="0" fontId="0" fillId="11" borderId="0" xfId="0" applyFill="1"/>
    <xf numFmtId="1" fontId="41" fillId="11" borderId="0" xfId="0" applyNumberFormat="1" applyFont="1" applyFill="1"/>
    <xf numFmtId="0" fontId="9" fillId="3" borderId="0" xfId="0" applyFont="1" applyFill="1" applyAlignment="1">
      <alignment horizontal="left" vertical="center" wrapText="1"/>
    </xf>
    <xf numFmtId="0" fontId="14" fillId="3" borderId="0" xfId="0" applyFont="1" applyFill="1" applyAlignment="1">
      <alignment horizontal="left" vertical="center" wrapText="1" indent="3"/>
    </xf>
    <xf numFmtId="0" fontId="17" fillId="3" borderId="0" xfId="0" applyFont="1" applyFill="1" applyAlignment="1">
      <alignment horizontal="left" vertical="center" wrapText="1"/>
    </xf>
    <xf numFmtId="0" fontId="5" fillId="5" borderId="0" xfId="0" applyFont="1" applyFill="1" applyAlignment="1">
      <alignment horizontal="left" vertical="center" wrapText="1"/>
    </xf>
    <xf numFmtId="0" fontId="4" fillId="6" borderId="0" xfId="0" applyFont="1" applyFill="1" applyAlignment="1">
      <alignment horizontal="center" vertical="center" wrapText="1"/>
    </xf>
    <xf numFmtId="0" fontId="5" fillId="6" borderId="0" xfId="0" applyFont="1" applyFill="1" applyAlignment="1">
      <alignment horizontal="center" vertical="center" wrapText="1"/>
    </xf>
    <xf numFmtId="0" fontId="7" fillId="6" borderId="0" xfId="0" applyFont="1" applyFill="1" applyAlignment="1">
      <alignment horizontal="left" vertical="center" wrapText="1"/>
    </xf>
    <xf numFmtId="0" fontId="11" fillId="4" borderId="1"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top" wrapText="1"/>
      <protection locked="0"/>
    </xf>
    <xf numFmtId="0" fontId="11" fillId="4" borderId="3" xfId="0" applyFont="1" applyFill="1" applyBorder="1" applyAlignment="1" applyProtection="1">
      <alignment horizontal="left" vertical="top" wrapText="1"/>
      <protection locked="0"/>
    </xf>
    <xf numFmtId="0" fontId="8" fillId="6" borderId="0" xfId="0" applyFont="1" applyFill="1" applyAlignment="1">
      <alignment horizontal="left" vertical="center" wrapText="1"/>
    </xf>
    <xf numFmtId="0" fontId="25"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24" fillId="3" borderId="0" xfId="0" applyFont="1" applyFill="1" applyAlignment="1">
      <alignment horizontal="left" vertical="center" wrapText="1"/>
    </xf>
    <xf numFmtId="0" fontId="11" fillId="3" borderId="0" xfId="0" applyFont="1" applyFill="1" applyAlignment="1">
      <alignment horizontal="left" vertical="center" wrapText="1"/>
    </xf>
    <xf numFmtId="0" fontId="5" fillId="6"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14" fillId="3" borderId="0" xfId="0" applyFont="1" applyFill="1" applyAlignment="1">
      <alignment horizontal="left" vertical="center" wrapText="1" indent="1"/>
    </xf>
    <xf numFmtId="0" fontId="13" fillId="3" borderId="0" xfId="0" applyFont="1" applyFill="1" applyAlignment="1">
      <alignment horizontal="left" vertical="center" wrapText="1" indent="1"/>
    </xf>
    <xf numFmtId="0" fontId="11"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3" borderId="5" xfId="0" applyFont="1" applyFill="1" applyBorder="1" applyAlignment="1">
      <alignment horizontal="left" vertical="center" wrapText="1"/>
    </xf>
    <xf numFmtId="0" fontId="5" fillId="2" borderId="0" xfId="0" applyFont="1" applyFill="1" applyAlignment="1">
      <alignment horizontal="left" vertical="center" wrapText="1"/>
    </xf>
    <xf numFmtId="0" fontId="12" fillId="3" borderId="0" xfId="0" applyFont="1" applyFill="1" applyAlignment="1">
      <alignment horizontal="left" vertical="center" wrapText="1"/>
    </xf>
    <xf numFmtId="0" fontId="6" fillId="2" borderId="0" xfId="0" applyFont="1" applyFill="1" applyAlignment="1">
      <alignment horizontal="left" vertical="center" wrapText="1"/>
    </xf>
    <xf numFmtId="0" fontId="3" fillId="3" borderId="0" xfId="0" applyFont="1" applyFill="1" applyAlignment="1">
      <alignment horizontal="left" vertical="center" wrapText="1" indent="4"/>
    </xf>
    <xf numFmtId="0" fontId="3" fillId="4" borderId="0" xfId="0" applyFont="1" applyFill="1" applyAlignment="1" applyProtection="1">
      <alignment horizontal="center" vertical="center" wrapText="1"/>
      <protection locked="0"/>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7" fillId="4" borderId="3" xfId="0" applyFont="1" applyFill="1" applyBorder="1" applyAlignment="1" applyProtection="1">
      <alignment horizontal="left" vertical="center" wrapText="1"/>
      <protection locked="0"/>
    </xf>
    <xf numFmtId="0" fontId="3" fillId="3" borderId="0" xfId="0" applyFont="1" applyFill="1" applyAlignment="1">
      <alignment vertical="center" wrapText="1"/>
    </xf>
    <xf numFmtId="0" fontId="33" fillId="3" borderId="0" xfId="3" applyFont="1" applyFill="1" applyAlignment="1" applyProtection="1">
      <alignment horizontal="left" vertical="center" wrapText="1"/>
    </xf>
    <xf numFmtId="0" fontId="30" fillId="3" borderId="0" xfId="0" applyFont="1" applyFill="1" applyAlignment="1">
      <alignment wrapText="1"/>
    </xf>
    <xf numFmtId="0" fontId="30" fillId="3" borderId="0" xfId="0" applyFont="1" applyFill="1"/>
    <xf numFmtId="0" fontId="3" fillId="4"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9" fillId="0" borderId="4"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indent="18"/>
    </xf>
    <xf numFmtId="0" fontId="3" fillId="3" borderId="5" xfId="0" applyFont="1" applyFill="1" applyBorder="1" applyAlignment="1">
      <alignment horizontal="left" vertical="center" wrapText="1" indent="18"/>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3" fillId="3" borderId="0" xfId="0" applyFont="1" applyFill="1" applyAlignment="1">
      <alignment horizontal="left" vertical="center" wrapText="1" indent="2"/>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4" fillId="0" borderId="0" xfId="0" applyFont="1"/>
    <xf numFmtId="0" fontId="23" fillId="3" borderId="0" xfId="3" applyFill="1" applyAlignment="1">
      <alignment horizontal="center" vertical="center"/>
    </xf>
    <xf numFmtId="0" fontId="29" fillId="3" borderId="0" xfId="0" applyFont="1" applyFill="1" applyAlignment="1">
      <alignment horizontal="center" vertical="center" wrapText="1"/>
    </xf>
    <xf numFmtId="0" fontId="14" fillId="3" borderId="0" xfId="0" applyFont="1" applyFill="1" applyAlignment="1">
      <alignment horizontal="left" vertical="center" wrapText="1"/>
    </xf>
  </cellXfs>
  <cellStyles count="4">
    <cellStyle name="Lien hypertexte" xfId="3" builtinId="8"/>
    <cellStyle name="Monétaire" xfId="1" builtinId="4"/>
    <cellStyle name="Normal" xfId="0" builtinId="0"/>
    <cellStyle name="Pourcentage" xfId="2" builtinId="5"/>
  </cellStyles>
  <dxfs count="4">
    <dxf>
      <font>
        <color rgb="FF9C0006"/>
      </font>
    </dxf>
    <dxf>
      <font>
        <color rgb="FF9C0006"/>
      </font>
      <fill>
        <patternFill>
          <bgColor rgb="FFFFC7CE"/>
        </patternFill>
      </fill>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45" lockText="1" noThreeD="1"/>
</file>

<file path=xl/ctrlProps/ctrlProp10.xml><?xml version="1.0" encoding="utf-8"?>
<formControlPr xmlns="http://schemas.microsoft.com/office/spreadsheetml/2009/9/main" objectType="CheckBox" fmlaLink="$F$20" lockText="1" noThreeD="1"/>
</file>

<file path=xl/ctrlProps/ctrlProp11.xml><?xml version="1.0" encoding="utf-8"?>
<formControlPr xmlns="http://schemas.microsoft.com/office/spreadsheetml/2009/9/main" objectType="CheckBox" fmlaLink="$F$18" lockText="1" noThreeD="1"/>
</file>

<file path=xl/ctrlProps/ctrlProp12.xml><?xml version="1.0" encoding="utf-8"?>
<formControlPr xmlns="http://schemas.microsoft.com/office/spreadsheetml/2009/9/main" objectType="CheckBox" fmlaLink="$F$19" lockText="1" noThreeD="1"/>
</file>

<file path=xl/ctrlProps/ctrlProp13.xml><?xml version="1.0" encoding="utf-8"?>
<formControlPr xmlns="http://schemas.microsoft.com/office/spreadsheetml/2009/9/main" objectType="CheckBox" fmlaLink="$F$17" lockText="1" noThreeD="1"/>
</file>

<file path=xl/ctrlProps/ctrlProp14.xml><?xml version="1.0" encoding="utf-8"?>
<formControlPr xmlns="http://schemas.microsoft.com/office/spreadsheetml/2009/9/main" objectType="CheckBox" fmlaLink="$F$15" lockText="1" noThreeD="1"/>
</file>

<file path=xl/ctrlProps/ctrlProp15.xml><?xml version="1.0" encoding="utf-8"?>
<formControlPr xmlns="http://schemas.microsoft.com/office/spreadsheetml/2009/9/main" objectType="CheckBox" fmlaLink="$F$9" lockText="1" noThreeD="1"/>
</file>

<file path=xl/ctrlProps/ctrlProp16.xml><?xml version="1.0" encoding="utf-8"?>
<formControlPr xmlns="http://schemas.microsoft.com/office/spreadsheetml/2009/9/main" objectType="CheckBox" fmlaLink="$F$10"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G$2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37"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22" lockText="1" noThreeD="1"/>
</file>

<file path=xl/ctrlProps/ctrlProp5.xml><?xml version="1.0" encoding="utf-8"?>
<formControlPr xmlns="http://schemas.microsoft.com/office/spreadsheetml/2009/9/main" objectType="CheckBox" fmlaLink="$G$60" lockText="1" noThreeD="1"/>
</file>

<file path=xl/ctrlProps/ctrlProp6.xml><?xml version="1.0" encoding="utf-8"?>
<formControlPr xmlns="http://schemas.microsoft.com/office/spreadsheetml/2009/9/main" objectType="CheckBox" fmlaLink="$G$15"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6"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economie.gouv.qc.ca/bibliotheques/creneaux-dexcellence/rechercher-un-creneau"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44</xdr:row>
          <xdr:rowOff>106680</xdr:rowOff>
        </xdr:from>
        <xdr:to>
          <xdr:col>1</xdr:col>
          <xdr:colOff>289560</xdr:colOff>
          <xdr:row>44</xdr:row>
          <xdr:rowOff>335280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119063</xdr:colOff>
          <xdr:row>26</xdr:row>
          <xdr:rowOff>9525</xdr:rowOff>
        </xdr:from>
        <xdr:to>
          <xdr:col>3</xdr:col>
          <xdr:colOff>510540</xdr:colOff>
          <xdr:row>26</xdr:row>
          <xdr:rowOff>321469</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95251</xdr:colOff>
          <xdr:row>35</xdr:row>
          <xdr:rowOff>85724</xdr:rowOff>
        </xdr:from>
        <xdr:to>
          <xdr:col>3</xdr:col>
          <xdr:colOff>510541</xdr:colOff>
          <xdr:row>36</xdr:row>
          <xdr:rowOff>309561</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130969</xdr:colOff>
          <xdr:row>20</xdr:row>
          <xdr:rowOff>114300</xdr:rowOff>
        </xdr:from>
        <xdr:to>
          <xdr:col>3</xdr:col>
          <xdr:colOff>510540</xdr:colOff>
          <xdr:row>21</xdr:row>
          <xdr:rowOff>345281</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twoCellAnchor>
    <xdr:from>
      <xdr:col>6</xdr:col>
      <xdr:colOff>0</xdr:colOff>
      <xdr:row>71</xdr:row>
      <xdr:rowOff>20480</xdr:rowOff>
    </xdr:from>
    <xdr:to>
      <xdr:col>22</xdr:col>
      <xdr:colOff>85248</xdr:colOff>
      <xdr:row>72</xdr:row>
      <xdr:rowOff>1785937</xdr:rowOff>
    </xdr:to>
    <xdr:sp macro="" textlink="">
      <xdr:nvSpPr>
        <xdr:cNvPr id="2" name="ZoneTexte 1">
          <a:extLst>
            <a:ext uri="{FF2B5EF4-FFF2-40B4-BE49-F238E27FC236}">
              <a16:creationId xmlns:a16="http://schemas.microsoft.com/office/drawing/2014/main" id="{9791B06B-C2FD-46F4-9FB4-0855AB8247A0}"/>
            </a:ext>
          </a:extLst>
        </xdr:cNvPr>
        <xdr:cNvSpPr txBox="1"/>
      </xdr:nvSpPr>
      <xdr:spPr>
        <a:xfrm>
          <a:off x="6488906" y="22999543"/>
          <a:ext cx="6586061" cy="1872613"/>
        </a:xfrm>
        <a:prstGeom prst="rect">
          <a:avLst/>
        </a:prstGeom>
        <a:solidFill>
          <a:schemeClr val="accent1">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Exemples de pratiques durables et responsables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rattaché à une politique ou un plan d'action en développement durable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 site principal retenu pour la tenue de l'événement agit activement en matière de tourisme durable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Favorise l'approvisionnement local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Met en place des pratiques écoresponsables et de technologies propres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Compense les émissions de gaz à effet de serre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 site retenu est accessible à une clientèle à capacité physique restreinte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Met en place des mécanismes pour favoriser les moyens de transport durables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2514600</xdr:colOff>
          <xdr:row>59</xdr:row>
          <xdr:rowOff>38100</xdr:rowOff>
        </xdr:from>
        <xdr:to>
          <xdr:col>5</xdr:col>
          <xdr:colOff>15240</xdr:colOff>
          <xdr:row>59</xdr:row>
          <xdr:rowOff>342900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twoCellAnchor>
    <xdr:from>
      <xdr:col>5</xdr:col>
      <xdr:colOff>166686</xdr:colOff>
      <xdr:row>60</xdr:row>
      <xdr:rowOff>49143</xdr:rowOff>
    </xdr:from>
    <xdr:to>
      <xdr:col>22</xdr:col>
      <xdr:colOff>250030</xdr:colOff>
      <xdr:row>65</xdr:row>
      <xdr:rowOff>381000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4B2992C-06DE-4CC6-80D1-CD618CD33DCA}"/>
            </a:ext>
          </a:extLst>
        </xdr:cNvPr>
        <xdr:cNvSpPr/>
      </xdr:nvSpPr>
      <xdr:spPr>
        <a:xfrm>
          <a:off x="6488905" y="17956143"/>
          <a:ext cx="5750719" cy="2201138"/>
        </a:xfrm>
        <a:prstGeom prst="rect">
          <a:avLst/>
        </a:prstGeom>
        <a:solidFill>
          <a:schemeClr val="accent1">
            <a:lumMod val="20000"/>
            <a:lumOff val="80000"/>
          </a:schemeClr>
        </a:solidFill>
        <a:ln w="9525">
          <a:solidFill>
            <a:schemeClr val="bg2">
              <a:lumMod val="90000"/>
            </a:schemeClr>
          </a:solidFill>
          <a:roun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Définitions de créneaux et pôles d'excellence :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A" sz="9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créneau d’excellence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Ensemble d’entreprises d’une même région menant des activités économiques inter reliées. Ce regroupement vise à se démarquer de façon compétitive par rapport aux autres régions et sur les marchés internationaux, et ce, grâce aux compétences qui lui sont propres.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créneau d'excellence interrégional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un créneau ou regroupement de créneaux d’excellence d’un même secteur d’activité économique actif dans plus d’une région administrative. La portée de ce type de regroupement est limitée aux régions regroupées.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pôle d'excellence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un créneau ou regroupement de créneaux d’excellence d’un même secteur d’activité économique ayant une portée nationale.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Filières touristiques à haut potentiel :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Ces filières identifiées par le Ministère du Tourisme sont le tourisme tourisme hivernal, tourisme de nature, tourisme autochtone, tourisme haut de gamme, tourisme gourmand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Rechercher un créneau : https://www.economie.gouv.qc.ca/bibliotheques/creneaux-dexcellence/rechercher-un-creneau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xdr:txBody>
    </xdr:sp>
    <xdr:clientData/>
  </xdr:twoCellAnchor>
  <xdr:twoCellAnchor>
    <xdr:from>
      <xdr:col>5</xdr:col>
      <xdr:colOff>162876</xdr:colOff>
      <xdr:row>49</xdr:row>
      <xdr:rowOff>263838</xdr:rowOff>
    </xdr:from>
    <xdr:to>
      <xdr:col>22</xdr:col>
      <xdr:colOff>120967</xdr:colOff>
      <xdr:row>52</xdr:row>
      <xdr:rowOff>404812</xdr:rowOff>
    </xdr:to>
    <xdr:sp macro="" textlink="">
      <xdr:nvSpPr>
        <xdr:cNvPr id="4" name="Rectangle 3">
          <a:extLst>
            <a:ext uri="{FF2B5EF4-FFF2-40B4-BE49-F238E27FC236}">
              <a16:creationId xmlns:a16="http://schemas.microsoft.com/office/drawing/2014/main" id="{C1D33138-8A32-76B4-C684-991E9974F5D0}"/>
            </a:ext>
          </a:extLst>
        </xdr:cNvPr>
        <xdr:cNvSpPr/>
      </xdr:nvSpPr>
      <xdr:spPr>
        <a:xfrm>
          <a:off x="6485095" y="14539432"/>
          <a:ext cx="6625591" cy="1474474"/>
        </a:xfrm>
        <a:prstGeom prst="rect">
          <a:avLst/>
        </a:prstGeom>
        <a:solidFill>
          <a:schemeClr val="accent1">
            <a:lumMod val="20000"/>
            <a:lumOff val="80000"/>
          </a:schemeClr>
        </a:solidFill>
        <a:ln>
          <a:solidFill>
            <a:schemeClr val="bg2">
              <a:lumMod val="9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9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Envergure de l'événement et participation internationale :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Si vous souhaitez ajouter un volet international à votre événement, veuillez à respecter le critère d'admissibilité qui correspond à la définition suivante : Être un événement d’envergure internationale, c’est-à-dire :  Compter au moins 50 participants et participantes, dont au moins 40 % proviennent d’autres pays que le Canada </a:t>
          </a:r>
          <a:b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br>
          <a:r>
            <a:rPr kumimoji="0" lang="fr-CA" sz="800" b="1" i="0" u="sng" strike="noStrike" kern="0" cap="none" spc="0" normalizeH="0" baseline="0">
              <a:ln>
                <a:noFill/>
              </a:ln>
              <a:solidFill>
                <a:sysClr val="windowText" lastClr="000000"/>
              </a:solidFill>
              <a:effectLst/>
              <a:uLnTx/>
              <a:uFillTx/>
              <a:latin typeface="Century Gothic" panose="020B0502020202020204" pitchFamily="34" charset="0"/>
              <a:ea typeface="+mn-ea"/>
              <a:cs typeface="+mn-cs"/>
            </a:rPr>
            <a:t>OU</a:t>
          </a: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 compter au moins 50 participants et participantes d’autres pays que le Canada.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Si lors de votre édition précédente, votre événement ne comptabilisait pas de participation internationale, ne remplissez pas </a:t>
          </a:r>
          <a:r>
            <a:rPr kumimoji="0" lang="fr-CA" sz="8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la section « édition précédente». </a:t>
          </a:r>
        </a:p>
        <a:p>
          <a:pPr algn="l"/>
          <a:endParaRPr lang="fr-CA" sz="1100"/>
        </a:p>
      </xdr:txBody>
    </xdr:sp>
    <xdr:clientData/>
  </xdr:twoCellAnchor>
  <mc:AlternateContent xmlns:mc="http://schemas.openxmlformats.org/markup-compatibility/2006">
    <mc:Choice xmlns:a14="http://schemas.microsoft.com/office/drawing/2010/main" Requires="a14">
      <xdr:oneCellAnchor>
        <xdr:from>
          <xdr:col>3</xdr:col>
          <xdr:colOff>25717</xdr:colOff>
          <xdr:row>14</xdr:row>
          <xdr:rowOff>106680</xdr:rowOff>
        </xdr:from>
        <xdr:ext cx="570071" cy="311943"/>
        <xdr:sp macro="" textlink="">
          <xdr:nvSpPr>
            <xdr:cNvPr id="5130" name="Check Box 10" hidden="1">
              <a:extLst>
                <a:ext uri="{63B3BB69-23CF-44E3-9099-C40C66FF867C}">
                  <a14:compatExt spid="_x0000_s5130"/>
                </a:ext>
                <a:ext uri="{FF2B5EF4-FFF2-40B4-BE49-F238E27FC236}">
                  <a16:creationId xmlns:a16="http://schemas.microsoft.com/office/drawing/2014/main" id="{1076336F-EE4C-4927-8E8A-631153796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12</xdr:row>
          <xdr:rowOff>7620</xdr:rowOff>
        </xdr:from>
        <xdr:to>
          <xdr:col>1</xdr:col>
          <xdr:colOff>327660</xdr:colOff>
          <xdr:row>13</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228600</xdr:rowOff>
        </xdr:from>
        <xdr:to>
          <xdr:col>1</xdr:col>
          <xdr:colOff>327660</xdr:colOff>
          <xdr:row>14</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228600</xdr:rowOff>
        </xdr:from>
        <xdr:to>
          <xdr:col>1</xdr:col>
          <xdr:colOff>335280</xdr:colOff>
          <xdr:row>16</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18</xdr:row>
          <xdr:rowOff>213360</xdr:rowOff>
        </xdr:from>
        <xdr:to>
          <xdr:col>1</xdr:col>
          <xdr:colOff>335280</xdr:colOff>
          <xdr:row>19</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207645</xdr:colOff>
      <xdr:row>34</xdr:row>
      <xdr:rowOff>17145</xdr:rowOff>
    </xdr:from>
    <xdr:to>
      <xdr:col>16</xdr:col>
      <xdr:colOff>133349</xdr:colOff>
      <xdr:row>45</xdr:row>
      <xdr:rowOff>169545</xdr:rowOff>
    </xdr:to>
    <xdr:sp macro="" textlink="">
      <xdr:nvSpPr>
        <xdr:cNvPr id="2" name="ZoneTexte 1">
          <a:extLst>
            <a:ext uri="{FF2B5EF4-FFF2-40B4-BE49-F238E27FC236}">
              <a16:creationId xmlns:a16="http://schemas.microsoft.com/office/drawing/2014/main" id="{6E31CA3C-B848-496A-B3B6-62C19A675793}"/>
            </a:ext>
          </a:extLst>
        </xdr:cNvPr>
        <xdr:cNvSpPr txBox="1"/>
      </xdr:nvSpPr>
      <xdr:spPr>
        <a:xfrm>
          <a:off x="6903720" y="10466070"/>
          <a:ext cx="3097529" cy="4657725"/>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000" b="1">
              <a:latin typeface="Century Gothic" panose="020B0502020202020204" pitchFamily="34" charset="0"/>
            </a:rPr>
            <a:t>Dépenses admissibles - volet 4</a:t>
          </a:r>
        </a:p>
        <a:p>
          <a:endParaRPr lang="fr-CA" sz="1000" b="1">
            <a:latin typeface="Century Gothic" panose="020B0502020202020204" pitchFamily="34" charset="0"/>
          </a:endParaRPr>
        </a:p>
        <a:p>
          <a:r>
            <a:rPr lang="fr-CA" sz="1000">
              <a:latin typeface="Century Gothic" panose="020B0502020202020204" pitchFamily="34" charset="0"/>
            </a:rPr>
            <a:t>Les frais de déplacement (transport, hébergement, repas et faux frais* selon les règles de représentation présentées à l’annexe D du Guide.</a:t>
          </a:r>
        </a:p>
        <a:p>
          <a:r>
            <a:rPr lang="fr-CA" sz="1000">
              <a:latin typeface="Century Gothic" panose="020B0502020202020204" pitchFamily="34" charset="0"/>
            </a:rPr>
            <a:t>  - Frais de déplacement à l’étranger d’une entité demanderesse</a:t>
          </a:r>
        </a:p>
        <a:p>
          <a:r>
            <a:rPr lang="fr-CA" sz="1000">
              <a:latin typeface="Century Gothic" panose="020B0502020202020204" pitchFamily="34" charset="0"/>
            </a:rPr>
            <a:t>  -</a:t>
          </a:r>
          <a:r>
            <a:rPr lang="fr-CA" sz="1000" baseline="0">
              <a:latin typeface="Century Gothic" panose="020B0502020202020204" pitchFamily="34" charset="0"/>
            </a:rPr>
            <a:t> </a:t>
          </a:r>
          <a:r>
            <a:rPr lang="fr-CA" sz="1000">
              <a:latin typeface="Century Gothic" panose="020B0502020202020204" pitchFamily="34" charset="0"/>
            </a:rPr>
            <a:t>Frais de déplacement au Québec du client potentiel assumés par</a:t>
          </a:r>
        </a:p>
        <a:p>
          <a:r>
            <a:rPr lang="fr-CA" sz="1000" baseline="0">
              <a:latin typeface="Century Gothic" panose="020B0502020202020204" pitchFamily="34" charset="0"/>
            </a:rPr>
            <a:t>    </a:t>
          </a:r>
          <a:r>
            <a:rPr lang="fr-CA" sz="1000">
              <a:latin typeface="Century Gothic" panose="020B0502020202020204" pitchFamily="34" charset="0"/>
            </a:rPr>
            <a:t>l’entité demanderesse</a:t>
          </a:r>
        </a:p>
        <a:p>
          <a:endParaRPr lang="fr-CA" sz="1000">
            <a:latin typeface="Century Gothic" panose="020B0502020202020204" pitchFamily="34" charset="0"/>
          </a:endParaRPr>
        </a:p>
        <a:p>
          <a:r>
            <a:rPr lang="fr-CA" sz="1000">
              <a:latin typeface="Century Gothic" panose="020B0502020202020204" pitchFamily="34" charset="0"/>
            </a:rPr>
            <a:t>Les frais d’inscription à des évènements (l’admissibilité des évènements sera déterminée selon les informations fournies dans le formulaire).</a:t>
          </a:r>
          <a:r>
            <a:rPr lang="fr-CA" sz="1000" baseline="0">
              <a:latin typeface="Century Gothic" panose="020B0502020202020204" pitchFamily="34" charset="0"/>
            </a:rPr>
            <a:t> </a:t>
          </a:r>
        </a:p>
        <a:p>
          <a:endParaRPr lang="fr-CA" sz="1000">
            <a:latin typeface="Century Gothic" panose="020B0502020202020204" pitchFamily="34" charset="0"/>
          </a:endParaRPr>
        </a:p>
        <a:p>
          <a:r>
            <a:rPr lang="fr-CA" sz="1000">
              <a:latin typeface="Century Gothic" panose="020B0502020202020204" pitchFamily="34" charset="0"/>
            </a:rPr>
            <a:t>Honoraires de spécialistes externes préalablement approuvés et nécessaires au démarchage d’un évènement.</a:t>
          </a:r>
          <a:r>
            <a:rPr lang="fr-CA" sz="1000" baseline="0">
              <a:latin typeface="Century Gothic" panose="020B0502020202020204" pitchFamily="34" charset="0"/>
            </a:rPr>
            <a:t> </a:t>
          </a:r>
        </a:p>
        <a:p>
          <a:endParaRPr lang="fr-CA" sz="1000" baseline="0">
            <a:latin typeface="Century Gothic" panose="020B0502020202020204" pitchFamily="34" charset="0"/>
          </a:endParaRPr>
        </a:p>
        <a:p>
          <a:r>
            <a:rPr lang="fr-CA" sz="1000" baseline="0">
              <a:latin typeface="Century Gothic" panose="020B0502020202020204" pitchFamily="34" charset="0"/>
            </a:rPr>
            <a:t>*</a:t>
          </a:r>
          <a:r>
            <a:rPr lang="fr-CA" sz="1000" i="1">
              <a:latin typeface="Century Gothic" panose="020B0502020202020204" pitchFamily="34" charset="0"/>
            </a:rPr>
            <a:t>Par exemple : pourboire, taxis, frais de douane, stationnement.</a:t>
          </a:r>
        </a:p>
        <a:p>
          <a:r>
            <a:rPr lang="fr-CA" sz="1000">
              <a:latin typeface="Century Gothic" panose="020B0502020202020204" pitchFamily="34" charset="0"/>
            </a:rPr>
            <a:t> </a:t>
          </a:r>
        </a:p>
        <a:p>
          <a:endParaRPr lang="fr-CA" sz="1000">
            <a:latin typeface="Century Gothic" panose="020B0502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16</xdr:row>
          <xdr:rowOff>228600</xdr:rowOff>
        </xdr:from>
        <xdr:to>
          <xdr:col>1</xdr:col>
          <xdr:colOff>335280</xdr:colOff>
          <xdr:row>18</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220980</xdr:rowOff>
        </xdr:from>
        <xdr:to>
          <xdr:col>1</xdr:col>
          <xdr:colOff>342900</xdr:colOff>
          <xdr:row>19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15</xdr:row>
          <xdr:rowOff>220980</xdr:rowOff>
        </xdr:from>
        <xdr:to>
          <xdr:col>1</xdr:col>
          <xdr:colOff>327660</xdr:colOff>
          <xdr:row>17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213360</xdr:rowOff>
        </xdr:from>
        <xdr:to>
          <xdr:col>1</xdr:col>
          <xdr:colOff>327660</xdr:colOff>
          <xdr:row>15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8</xdr:row>
          <xdr:rowOff>22860</xdr:rowOff>
        </xdr:from>
        <xdr:to>
          <xdr:col>1</xdr:col>
          <xdr:colOff>289560</xdr:colOff>
          <xdr:row>8</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9</xdr:row>
          <xdr:rowOff>7620</xdr:rowOff>
        </xdr:from>
        <xdr:to>
          <xdr:col>1</xdr:col>
          <xdr:colOff>289560</xdr:colOff>
          <xdr:row>9</xdr:row>
          <xdr:rowOff>220980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17</xdr:row>
          <xdr:rowOff>38100</xdr:rowOff>
        </xdr:from>
        <xdr:to>
          <xdr:col>1</xdr:col>
          <xdr:colOff>480060</xdr:colOff>
          <xdr:row>17</xdr:row>
          <xdr:rowOff>297180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15</xdr:row>
          <xdr:rowOff>594360</xdr:rowOff>
        </xdr:from>
        <xdr:to>
          <xdr:col>1</xdr:col>
          <xdr:colOff>487680</xdr:colOff>
          <xdr:row>17</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29</xdr:row>
          <xdr:rowOff>38100</xdr:rowOff>
        </xdr:from>
        <xdr:to>
          <xdr:col>1</xdr:col>
          <xdr:colOff>487680</xdr:colOff>
          <xdr:row>29</xdr:row>
          <xdr:rowOff>289560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30480</xdr:rowOff>
        </xdr:from>
        <xdr:to>
          <xdr:col>1</xdr:col>
          <xdr:colOff>266700</xdr:colOff>
          <xdr:row>36</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7620</xdr:rowOff>
        </xdr:from>
        <xdr:to>
          <xdr:col>1</xdr:col>
          <xdr:colOff>266700</xdr:colOff>
          <xdr:row>37</xdr:row>
          <xdr:rowOff>15240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1</xdr:col>
          <xdr:colOff>253365</xdr:colOff>
          <xdr:row>39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1</xdr:col>
          <xdr:colOff>253365</xdr:colOff>
          <xdr:row>39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213360</xdr:rowOff>
        </xdr:from>
        <xdr:to>
          <xdr:col>1</xdr:col>
          <xdr:colOff>253365</xdr:colOff>
          <xdr:row>39</xdr:row>
          <xdr:rowOff>209550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220980</xdr:rowOff>
        </xdr:from>
        <xdr:to>
          <xdr:col>1</xdr:col>
          <xdr:colOff>253365</xdr:colOff>
          <xdr:row>40</xdr:row>
          <xdr:rowOff>215265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1</xdr:col>
          <xdr:colOff>281940</xdr:colOff>
          <xdr:row>41</xdr:row>
          <xdr:rowOff>209550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220980</xdr:rowOff>
        </xdr:from>
        <xdr:to>
          <xdr:col>1</xdr:col>
          <xdr:colOff>266700</xdr:colOff>
          <xdr:row>42</xdr:row>
          <xdr:rowOff>215265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198120</xdr:rowOff>
        </xdr:from>
        <xdr:to>
          <xdr:col>1</xdr:col>
          <xdr:colOff>266700</xdr:colOff>
          <xdr:row>43</xdr:row>
          <xdr:rowOff>205740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247650</xdr:colOff>
          <xdr:row>38</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220980</xdr:rowOff>
        </xdr:from>
        <xdr:to>
          <xdr:col>1</xdr:col>
          <xdr:colOff>247650</xdr:colOff>
          <xdr:row>38</xdr:row>
          <xdr:rowOff>209550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drawing" Target="../drawings/drawing2.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https://uia.org/ybio/"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ctrlProp" Target="../ctrlProps/ctrlProp19.xml"/><Relationship Id="rId2" Type="http://schemas.openxmlformats.org/officeDocument/2006/relationships/printerSettings" Target="../printerSettings/printerSettings5.bin"/><Relationship Id="rId1" Type="http://schemas.openxmlformats.org/officeDocument/2006/relationships/hyperlink" Target="about:blank" TargetMode="Externa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6.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615E-60B2-488D-84F4-90E1AFE570ED}">
  <sheetPr>
    <tabColor rgb="FF0070C0"/>
  </sheetPr>
  <dimension ref="A1:I54"/>
  <sheetViews>
    <sheetView showGridLines="0" zoomScaleNormal="100" workbookViewId="0">
      <selection activeCell="B48" sqref="B48"/>
    </sheetView>
  </sheetViews>
  <sheetFormatPr baseColWidth="10" defaultRowHeight="14.4" x14ac:dyDescent="0.3"/>
  <cols>
    <col min="1" max="1" width="4.6640625" customWidth="1"/>
    <col min="2" max="2" width="34.6640625" customWidth="1"/>
    <col min="3" max="3" width="7.33203125" customWidth="1"/>
    <col min="4" max="4" width="65.109375" customWidth="1"/>
    <col min="5" max="5" width="4.6640625" customWidth="1"/>
    <col min="6" max="7" width="11.5546875" hidden="1" customWidth="1"/>
    <col min="8" max="8" width="24.44140625" style="136" hidden="1" customWidth="1"/>
    <col min="9" max="9" width="40.33203125" hidden="1" customWidth="1"/>
    <col min="10" max="10" width="0" hidden="1" customWidth="1"/>
  </cols>
  <sheetData>
    <row r="1" spans="1:9" s="1" customFormat="1" ht="7.95" customHeight="1" x14ac:dyDescent="0.3">
      <c r="A1" s="48"/>
      <c r="B1" s="48"/>
      <c r="C1" s="48"/>
      <c r="D1" s="48"/>
      <c r="E1" s="48"/>
      <c r="H1" s="64"/>
    </row>
    <row r="2" spans="1:9" s="1" customFormat="1" ht="27.6" customHeight="1" x14ac:dyDescent="0.3">
      <c r="A2" s="48"/>
      <c r="B2" s="180" t="s">
        <v>0</v>
      </c>
      <c r="C2" s="180"/>
      <c r="D2" s="180"/>
      <c r="E2" s="49"/>
      <c r="H2" s="64" t="s">
        <v>294</v>
      </c>
      <c r="I2" s="144" t="s">
        <v>314</v>
      </c>
    </row>
    <row r="3" spans="1:9" s="1" customFormat="1" ht="13.8" x14ac:dyDescent="0.3">
      <c r="A3" s="48"/>
      <c r="B3" s="181" t="s">
        <v>1</v>
      </c>
      <c r="C3" s="181"/>
      <c r="D3" s="181"/>
      <c r="E3" s="50"/>
      <c r="H3" s="64"/>
    </row>
    <row r="4" spans="1:9" s="1" customFormat="1" ht="33" customHeight="1" x14ac:dyDescent="0.3">
      <c r="A4" s="48"/>
      <c r="B4" s="180" t="s">
        <v>219</v>
      </c>
      <c r="C4" s="180"/>
      <c r="D4" s="180"/>
      <c r="E4" s="51"/>
      <c r="H4" s="64"/>
    </row>
    <row r="5" spans="1:9" s="1" customFormat="1" ht="33.6" customHeight="1" x14ac:dyDescent="0.3">
      <c r="A5" s="48"/>
      <c r="B5" s="182" t="s">
        <v>45</v>
      </c>
      <c r="C5" s="182"/>
      <c r="D5" s="182"/>
      <c r="E5" s="52"/>
      <c r="H5" s="136"/>
    </row>
    <row r="6" spans="1:9" s="1" customFormat="1" ht="33.6" customHeight="1" x14ac:dyDescent="0.3">
      <c r="A6" s="48"/>
      <c r="B6" s="182" t="s">
        <v>46</v>
      </c>
      <c r="C6" s="182"/>
      <c r="D6" s="182"/>
      <c r="E6" s="52"/>
      <c r="H6" s="136"/>
    </row>
    <row r="7" spans="1:9" s="1" customFormat="1" ht="33.6" customHeight="1" x14ac:dyDescent="0.3">
      <c r="A7" s="48"/>
      <c r="B7" s="182"/>
      <c r="C7" s="182"/>
      <c r="D7" s="182"/>
      <c r="E7" s="52"/>
      <c r="H7" s="136"/>
    </row>
    <row r="8" spans="1:9" s="1" customFormat="1" ht="13.2" x14ac:dyDescent="0.3">
      <c r="A8" s="48"/>
      <c r="B8" s="48"/>
      <c r="C8" s="48"/>
      <c r="D8" s="48"/>
      <c r="E8" s="48"/>
      <c r="H8" s="136"/>
    </row>
    <row r="9" spans="1:9" s="1" customFormat="1" ht="13.2" x14ac:dyDescent="0.3">
      <c r="A9" s="3"/>
      <c r="B9" s="3"/>
      <c r="C9" s="3"/>
      <c r="D9" s="3"/>
      <c r="E9" s="3"/>
      <c r="H9" s="136"/>
    </row>
    <row r="10" spans="1:9" s="1" customFormat="1" ht="20.7" customHeight="1" x14ac:dyDescent="0.3">
      <c r="A10" s="38"/>
      <c r="B10" s="179" t="s">
        <v>47</v>
      </c>
      <c r="C10" s="179"/>
      <c r="D10" s="179"/>
      <c r="E10" s="39"/>
      <c r="H10" s="136"/>
    </row>
    <row r="11" spans="1:9" s="1" customFormat="1" ht="13.2" x14ac:dyDescent="0.3">
      <c r="A11" s="3"/>
      <c r="B11" s="3"/>
      <c r="C11" s="3"/>
      <c r="D11" s="3"/>
      <c r="E11" s="3"/>
      <c r="H11" s="136"/>
    </row>
    <row r="12" spans="1:9" s="1" customFormat="1" ht="20.7" customHeight="1" x14ac:dyDescent="0.3">
      <c r="A12" s="3"/>
      <c r="B12" s="32" t="s">
        <v>48</v>
      </c>
      <c r="C12" s="3"/>
      <c r="D12" s="130"/>
      <c r="E12" s="5"/>
      <c r="H12" s="136"/>
      <c r="I12" s="144" t="s">
        <v>307</v>
      </c>
    </row>
    <row r="13" spans="1:9" s="1" customFormat="1" ht="18" customHeight="1" x14ac:dyDescent="0.3">
      <c r="A13" s="3"/>
      <c r="B13" s="32" t="s">
        <v>49</v>
      </c>
      <c r="C13" s="3"/>
      <c r="D13" s="129"/>
      <c r="E13" s="3"/>
      <c r="H13" s="136"/>
    </row>
    <row r="14" spans="1:9" s="1" customFormat="1" ht="18" customHeight="1" x14ac:dyDescent="0.3">
      <c r="A14" s="3"/>
      <c r="B14" s="32" t="s">
        <v>50</v>
      </c>
      <c r="C14" s="3"/>
      <c r="D14" s="129"/>
      <c r="E14" s="3"/>
      <c r="H14" s="136"/>
    </row>
    <row r="15" spans="1:9" s="1" customFormat="1" ht="18" customHeight="1" x14ac:dyDescent="0.3">
      <c r="A15" s="3"/>
      <c r="B15" s="32" t="s">
        <v>51</v>
      </c>
      <c r="C15" s="3"/>
      <c r="D15" s="129"/>
      <c r="E15" s="3"/>
      <c r="H15" s="136"/>
    </row>
    <row r="16" spans="1:9" s="1" customFormat="1" ht="18" customHeight="1" x14ac:dyDescent="0.3">
      <c r="A16" s="3"/>
      <c r="B16" s="32" t="s">
        <v>52</v>
      </c>
      <c r="C16" s="3"/>
      <c r="D16" s="128"/>
      <c r="E16" s="3"/>
      <c r="H16" s="136"/>
    </row>
    <row r="17" spans="1:9" s="1" customFormat="1" ht="18" customHeight="1" x14ac:dyDescent="0.3">
      <c r="A17" s="3"/>
      <c r="B17" s="32" t="s">
        <v>53</v>
      </c>
      <c r="C17" s="3"/>
      <c r="D17" s="129"/>
      <c r="E17" s="3"/>
      <c r="H17" s="136"/>
    </row>
    <row r="18" spans="1:9" s="1" customFormat="1" ht="18" customHeight="1" x14ac:dyDescent="0.3">
      <c r="A18" s="3"/>
      <c r="B18" s="32" t="s">
        <v>54</v>
      </c>
      <c r="C18" s="3"/>
      <c r="D18" s="129"/>
      <c r="E18" s="3"/>
      <c r="H18" s="136"/>
      <c r="I18" s="144" t="s">
        <v>306</v>
      </c>
    </row>
    <row r="19" spans="1:9" s="1" customFormat="1" ht="18" customHeight="1" x14ac:dyDescent="0.3">
      <c r="A19" s="3"/>
      <c r="B19" s="32" t="s">
        <v>55</v>
      </c>
      <c r="C19" s="3"/>
      <c r="D19" s="129"/>
      <c r="E19" s="3"/>
      <c r="H19" s="136"/>
    </row>
    <row r="20" spans="1:9" s="1" customFormat="1" ht="18" customHeight="1" x14ac:dyDescent="0.3">
      <c r="A20" s="3"/>
      <c r="B20" s="32" t="s">
        <v>56</v>
      </c>
      <c r="C20" s="3"/>
      <c r="D20" s="129"/>
      <c r="E20" s="3"/>
      <c r="H20" s="136"/>
    </row>
    <row r="21" spans="1:9" s="1" customFormat="1" ht="18" customHeight="1" x14ac:dyDescent="0.3">
      <c r="A21" s="3"/>
      <c r="B21" s="3"/>
      <c r="C21" s="3"/>
      <c r="D21" s="3"/>
      <c r="E21" s="3"/>
      <c r="H21" s="136"/>
    </row>
    <row r="22" spans="1:9" s="1" customFormat="1" ht="18" customHeight="1" x14ac:dyDescent="0.3">
      <c r="A22" s="3"/>
      <c r="B22" s="176" t="s">
        <v>57</v>
      </c>
      <c r="C22" s="176"/>
      <c r="D22" s="176"/>
      <c r="E22" s="9"/>
      <c r="H22" s="136"/>
    </row>
    <row r="23" spans="1:9" s="1" customFormat="1" ht="7.95" customHeight="1" x14ac:dyDescent="0.3">
      <c r="A23" s="3"/>
      <c r="B23" s="3"/>
      <c r="C23" s="3"/>
      <c r="D23" s="3"/>
      <c r="E23" s="3"/>
      <c r="H23" s="136"/>
    </row>
    <row r="24" spans="1:9" s="1" customFormat="1" ht="18" customHeight="1" x14ac:dyDescent="0.3">
      <c r="A24" s="3"/>
      <c r="B24" s="3" t="s">
        <v>58</v>
      </c>
      <c r="C24" s="3"/>
      <c r="D24" s="41"/>
      <c r="E24" s="42"/>
      <c r="H24" s="136"/>
    </row>
    <row r="25" spans="1:9" s="1" customFormat="1" ht="18" customHeight="1" x14ac:dyDescent="0.3">
      <c r="A25" s="3"/>
      <c r="B25" s="3" t="s">
        <v>59</v>
      </c>
      <c r="C25" s="3"/>
      <c r="D25" s="16"/>
      <c r="E25" s="43"/>
      <c r="H25" s="136"/>
    </row>
    <row r="26" spans="1:9" s="1" customFormat="1" ht="18" customHeight="1" x14ac:dyDescent="0.3">
      <c r="A26" s="3"/>
      <c r="B26" s="3" t="s">
        <v>52</v>
      </c>
      <c r="C26" s="3"/>
      <c r="D26" s="41"/>
      <c r="E26" s="43"/>
      <c r="H26" s="136"/>
    </row>
    <row r="27" spans="1:9" s="1" customFormat="1" ht="18" customHeight="1" x14ac:dyDescent="0.3">
      <c r="A27" s="3"/>
      <c r="B27" s="3" t="s">
        <v>60</v>
      </c>
      <c r="C27" s="3"/>
      <c r="D27" s="41"/>
      <c r="E27" s="43"/>
      <c r="H27" s="136"/>
    </row>
    <row r="28" spans="1:9" s="1" customFormat="1" ht="18" customHeight="1" x14ac:dyDescent="0.3">
      <c r="A28" s="3"/>
      <c r="B28" s="3"/>
      <c r="C28" s="3"/>
      <c r="D28" s="3"/>
      <c r="E28" s="3"/>
      <c r="H28" s="136"/>
    </row>
    <row r="29" spans="1:9" s="1" customFormat="1" ht="19.350000000000001" customHeight="1" x14ac:dyDescent="0.3">
      <c r="A29" s="3"/>
      <c r="B29" s="3" t="s">
        <v>76</v>
      </c>
      <c r="C29" s="3"/>
      <c r="D29" s="16"/>
      <c r="E29" s="5"/>
      <c r="H29" s="136"/>
    </row>
    <row r="30" spans="1:9" s="1" customFormat="1" ht="18" customHeight="1" x14ac:dyDescent="0.3">
      <c r="A30" s="3"/>
      <c r="B30" s="3" t="s">
        <v>59</v>
      </c>
      <c r="C30" s="3"/>
      <c r="D30" s="16"/>
      <c r="E30" s="3"/>
      <c r="H30" s="136"/>
    </row>
    <row r="31" spans="1:9" s="1" customFormat="1" ht="18" customHeight="1" x14ac:dyDescent="0.3">
      <c r="A31" s="3"/>
      <c r="B31" s="3" t="s">
        <v>60</v>
      </c>
      <c r="C31" s="3"/>
      <c r="D31" s="16"/>
      <c r="E31" s="3"/>
      <c r="H31" s="136"/>
    </row>
    <row r="32" spans="1:9" s="1" customFormat="1" ht="18" customHeight="1" x14ac:dyDescent="0.3">
      <c r="A32" s="3"/>
      <c r="B32" s="3"/>
      <c r="C32" s="3"/>
      <c r="D32" s="3"/>
      <c r="E32" s="3"/>
      <c r="H32" s="136"/>
    </row>
    <row r="33" spans="1:9" s="1" customFormat="1" ht="19.350000000000001" customHeight="1" x14ac:dyDescent="0.3">
      <c r="A33" s="3"/>
      <c r="B33" s="3" t="s">
        <v>61</v>
      </c>
      <c r="C33" s="3"/>
      <c r="D33" s="40"/>
      <c r="E33" s="5"/>
      <c r="H33" s="136"/>
    </row>
    <row r="34" spans="1:9" s="1" customFormat="1" ht="18" customHeight="1" x14ac:dyDescent="0.3">
      <c r="A34" s="3"/>
      <c r="B34" s="3" t="s">
        <v>59</v>
      </c>
      <c r="C34" s="3"/>
      <c r="D34" s="16"/>
      <c r="E34" s="3"/>
      <c r="H34" s="136"/>
    </row>
    <row r="35" spans="1:9" s="1" customFormat="1" ht="18" customHeight="1" x14ac:dyDescent="0.3">
      <c r="A35" s="3"/>
      <c r="B35" s="3" t="s">
        <v>52</v>
      </c>
      <c r="C35" s="3"/>
      <c r="D35" s="16"/>
      <c r="E35" s="3"/>
      <c r="H35" s="136"/>
    </row>
    <row r="36" spans="1:9" s="1" customFormat="1" ht="18" customHeight="1" x14ac:dyDescent="0.3">
      <c r="A36" s="3"/>
      <c r="B36" s="3" t="s">
        <v>60</v>
      </c>
      <c r="C36" s="3"/>
      <c r="D36" s="16"/>
      <c r="E36" s="3"/>
      <c r="H36" s="136"/>
    </row>
    <row r="37" spans="1:9" s="1" customFormat="1" ht="18" customHeight="1" x14ac:dyDescent="0.3">
      <c r="A37" s="3"/>
      <c r="B37" s="3"/>
      <c r="C37" s="3"/>
      <c r="D37" s="3"/>
      <c r="E37" s="3"/>
      <c r="H37" s="136"/>
    </row>
    <row r="38" spans="1:9" s="1" customFormat="1" ht="18" customHeight="1" x14ac:dyDescent="0.3">
      <c r="A38" s="3"/>
      <c r="B38" s="176" t="s">
        <v>62</v>
      </c>
      <c r="C38" s="176"/>
      <c r="D38" s="176"/>
      <c r="E38" s="9"/>
      <c r="H38" s="136"/>
    </row>
    <row r="39" spans="1:9" s="1" customFormat="1" ht="6" customHeight="1" x14ac:dyDescent="0.3">
      <c r="A39" s="3"/>
      <c r="B39" s="3"/>
      <c r="C39" s="3"/>
      <c r="D39" s="3"/>
      <c r="E39" s="3"/>
      <c r="H39" s="136"/>
    </row>
    <row r="40" spans="1:9" s="1" customFormat="1" ht="18" customHeight="1" x14ac:dyDescent="0.3">
      <c r="A40" s="3"/>
      <c r="B40" s="3" t="s">
        <v>63</v>
      </c>
      <c r="C40" s="3"/>
      <c r="D40" s="47"/>
      <c r="E40" s="44" t="s">
        <v>64</v>
      </c>
      <c r="H40" s="136"/>
    </row>
    <row r="41" spans="1:9" s="1" customFormat="1" ht="6.6" customHeight="1" x14ac:dyDescent="0.3">
      <c r="A41" s="3"/>
      <c r="B41" s="3"/>
      <c r="C41" s="3"/>
      <c r="D41" s="3"/>
      <c r="E41" s="3"/>
      <c r="H41" s="136"/>
    </row>
    <row r="42" spans="1:9" s="1" customFormat="1" ht="75" customHeight="1" x14ac:dyDescent="0.3">
      <c r="A42" s="3"/>
      <c r="B42" s="3" t="s">
        <v>65</v>
      </c>
      <c r="C42" s="3"/>
      <c r="D42" s="24"/>
      <c r="E42" s="3"/>
      <c r="H42" s="136"/>
    </row>
    <row r="43" spans="1:9" s="1" customFormat="1" ht="12" customHeight="1" x14ac:dyDescent="0.3">
      <c r="A43" s="3"/>
      <c r="B43" s="3"/>
      <c r="C43" s="3"/>
      <c r="D43" s="3"/>
      <c r="E43" s="3"/>
      <c r="H43" s="136"/>
    </row>
    <row r="44" spans="1:9" s="1" customFormat="1" ht="18.600000000000001" customHeight="1" x14ac:dyDescent="0.3">
      <c r="A44" s="3"/>
      <c r="B44" s="176" t="s">
        <v>66</v>
      </c>
      <c r="C44" s="176"/>
      <c r="D44" s="176"/>
      <c r="E44" s="3"/>
      <c r="H44" s="136"/>
    </row>
    <row r="45" spans="1:9" s="1" customFormat="1" ht="40.200000000000003" customHeight="1" x14ac:dyDescent="0.3">
      <c r="A45" s="3"/>
      <c r="B45" s="177" t="s">
        <v>67</v>
      </c>
      <c r="C45" s="177"/>
      <c r="D45" s="177"/>
      <c r="E45" s="43"/>
      <c r="F45" s="7" t="b">
        <v>0</v>
      </c>
      <c r="G45" s="1" t="str">
        <f>IF(H45="",IF(F45,"Oui","Non"),H45)</f>
        <v>Non</v>
      </c>
      <c r="H45" s="136"/>
      <c r="I45" s="140" t="s">
        <v>305</v>
      </c>
    </row>
    <row r="46" spans="1:9" s="1" customFormat="1" ht="21.6" customHeight="1" x14ac:dyDescent="0.3">
      <c r="A46" s="3"/>
      <c r="B46" s="178" t="s">
        <v>68</v>
      </c>
      <c r="C46" s="178"/>
      <c r="D46" s="178"/>
      <c r="E46" s="43"/>
      <c r="H46" s="136"/>
    </row>
    <row r="47" spans="1:9" s="1" customFormat="1" ht="19.95" customHeight="1" x14ac:dyDescent="0.3">
      <c r="A47" s="3"/>
      <c r="B47" s="8" t="s">
        <v>69</v>
      </c>
      <c r="C47" s="27"/>
      <c r="D47" s="41"/>
      <c r="E47" s="43"/>
      <c r="H47" s="136"/>
    </row>
    <row r="48" spans="1:9" s="1" customFormat="1" ht="19.95" customHeight="1" x14ac:dyDescent="0.3">
      <c r="A48" s="3"/>
      <c r="B48" s="3" t="s">
        <v>70</v>
      </c>
      <c r="C48" s="45"/>
      <c r="D48" s="41"/>
      <c r="E48" s="43"/>
      <c r="H48" s="136"/>
    </row>
    <row r="49" spans="1:8" s="1" customFormat="1" ht="19.95" customHeight="1" x14ac:dyDescent="0.3">
      <c r="A49" s="3"/>
      <c r="B49" s="3" t="s">
        <v>71</v>
      </c>
      <c r="C49" s="3"/>
      <c r="D49" s="41"/>
      <c r="E49" s="43"/>
      <c r="H49" s="136"/>
    </row>
    <row r="50" spans="1:8" ht="26.4" customHeight="1" x14ac:dyDescent="0.3">
      <c r="A50" s="46"/>
      <c r="B50" s="46"/>
      <c r="C50" s="46"/>
      <c r="D50" s="46"/>
      <c r="E50" s="46"/>
    </row>
    <row r="53" spans="1:8" x14ac:dyDescent="0.3">
      <c r="B53" s="236" t="s">
        <v>378</v>
      </c>
    </row>
    <row r="54" spans="1:8" x14ac:dyDescent="0.3">
      <c r="B54" s="143"/>
    </row>
  </sheetData>
  <sheetProtection algorithmName="SHA-512" hashValue="43XZJZL9JKDqzZ9LN/sMv1XbHc3efiyjnaI7xME+Ui2OdoMv9rcwyV/fJ9LE1Wf1ple/nw1uWmfb1ZRPX5dEOg==" saltValue="9v2MiKc2aLwoD+uO9HRRXA==" spinCount="100000" sheet="1" objects="1" scenarios="1"/>
  <mergeCells count="12">
    <mergeCell ref="B10:D10"/>
    <mergeCell ref="B2:D2"/>
    <mergeCell ref="B3:D3"/>
    <mergeCell ref="B5:D5"/>
    <mergeCell ref="B6:D6"/>
    <mergeCell ref="B7:D7"/>
    <mergeCell ref="B4:D4"/>
    <mergeCell ref="B22:D22"/>
    <mergeCell ref="B38:D38"/>
    <mergeCell ref="B44:D44"/>
    <mergeCell ref="B45:D45"/>
    <mergeCell ref="B46:D46"/>
  </mergeCells>
  <pageMargins left="0.70866141732283472" right="0.70866141732283472" top="0.74803149606299213" bottom="0.74803149606299213" header="0.31496062992125984" footer="0.31496062992125984"/>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38100</xdr:colOff>
                    <xdr:row>44</xdr:row>
                    <xdr:rowOff>106680</xdr:rowOff>
                  </from>
                  <to>
                    <xdr:col>1</xdr:col>
                    <xdr:colOff>289560</xdr:colOff>
                    <xdr:row>44</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5219EA4-1541-4A4B-8814-129317DD45AB}">
          <x14:formula1>
            <xm:f>Tables!$B$6:$B$9</xm:f>
          </x14:formula1>
          <xm:sqref>D40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4572-E29D-47DC-8C54-643F5DB9CB2B}">
  <sheetPr>
    <tabColor rgb="FF0070C0"/>
    <pageSetUpPr fitToPage="1"/>
  </sheetPr>
  <dimension ref="A1:V85"/>
  <sheetViews>
    <sheetView showGridLines="0" topLeftCell="A42" zoomScale="80" zoomScaleNormal="80" workbookViewId="0">
      <selection activeCell="D42" sqref="D42"/>
    </sheetView>
  </sheetViews>
  <sheetFormatPr baseColWidth="10" defaultColWidth="11.5546875" defaultRowHeight="13.2" x14ac:dyDescent="0.3"/>
  <cols>
    <col min="1" max="1" width="3.6640625" style="1" customWidth="1"/>
    <col min="2" max="2" width="41" style="1" customWidth="1"/>
    <col min="3" max="3" width="2.6640625" style="1" customWidth="1"/>
    <col min="4" max="4" width="38" style="1" customWidth="1"/>
    <col min="5" max="5" width="7" style="1" customWidth="1"/>
    <col min="6" max="6" width="2.33203125" style="1" customWidth="1"/>
    <col min="7" max="7" width="10" style="1" hidden="1" customWidth="1"/>
    <col min="8" max="8" width="23.5546875" style="1" hidden="1" customWidth="1"/>
    <col min="9" max="9" width="21" style="1" hidden="1" customWidth="1"/>
    <col min="10" max="12" width="11.5546875" style="1" hidden="1" customWidth="1"/>
    <col min="13" max="13" width="14.5546875" style="1" hidden="1" customWidth="1"/>
    <col min="14" max="14" width="22.44140625" style="136" hidden="1" customWidth="1"/>
    <col min="15" max="15" width="49.44140625" style="1" hidden="1" customWidth="1"/>
    <col min="16" max="21" width="11.5546875" style="1" customWidth="1"/>
    <col min="22" max="16384" width="11.5546875" style="1"/>
  </cols>
  <sheetData>
    <row r="1" spans="1:15" ht="18.600000000000001" customHeight="1" x14ac:dyDescent="0.3">
      <c r="A1" s="48"/>
      <c r="B1" s="48"/>
      <c r="C1" s="48"/>
      <c r="D1" s="48"/>
      <c r="E1" s="48"/>
      <c r="F1" s="48"/>
      <c r="M1" s="139"/>
      <c r="N1" s="64"/>
    </row>
    <row r="2" spans="1:15" ht="27.6" customHeight="1" x14ac:dyDescent="0.3">
      <c r="A2" s="48"/>
      <c r="B2" s="180" t="s">
        <v>0</v>
      </c>
      <c r="C2" s="180"/>
      <c r="D2" s="180"/>
      <c r="E2" s="49"/>
      <c r="F2" s="48"/>
      <c r="M2" s="139"/>
      <c r="N2" s="64" t="s">
        <v>294</v>
      </c>
      <c r="O2" s="144" t="s">
        <v>314</v>
      </c>
    </row>
    <row r="3" spans="1:15" ht="13.8" x14ac:dyDescent="0.3">
      <c r="A3" s="48"/>
      <c r="B3" s="181" t="s">
        <v>1</v>
      </c>
      <c r="C3" s="181"/>
      <c r="D3" s="181"/>
      <c r="E3" s="50"/>
      <c r="F3" s="48"/>
      <c r="M3" s="139"/>
      <c r="N3" s="64"/>
    </row>
    <row r="4" spans="1:15" x14ac:dyDescent="0.3">
      <c r="A4" s="48"/>
      <c r="B4" s="51"/>
      <c r="C4" s="51"/>
      <c r="D4" s="51"/>
      <c r="E4" s="51"/>
      <c r="F4" s="48"/>
      <c r="M4" s="139"/>
      <c r="N4" s="64"/>
    </row>
    <row r="5" spans="1:15" x14ac:dyDescent="0.3">
      <c r="A5" s="48"/>
      <c r="B5" s="48"/>
      <c r="C5" s="48"/>
      <c r="D5" s="48"/>
      <c r="E5" s="48"/>
      <c r="F5" s="48"/>
    </row>
    <row r="6" spans="1:15" ht="21" customHeight="1" x14ac:dyDescent="0.3">
      <c r="A6" s="3"/>
      <c r="B6" s="3"/>
      <c r="C6" s="3"/>
      <c r="D6" s="3"/>
      <c r="E6" s="3"/>
      <c r="F6" s="3"/>
    </row>
    <row r="7" spans="1:15" ht="21" customHeight="1" x14ac:dyDescent="0.3">
      <c r="A7" s="63"/>
      <c r="B7" s="191" t="s">
        <v>207</v>
      </c>
      <c r="C7" s="191"/>
      <c r="D7" s="191"/>
      <c r="E7" s="63"/>
      <c r="F7" s="63"/>
    </row>
    <row r="8" spans="1:15" ht="15" customHeight="1" x14ac:dyDescent="0.3">
      <c r="A8" s="3"/>
      <c r="B8" s="3"/>
      <c r="C8" s="3"/>
      <c r="D8" s="3"/>
      <c r="E8" s="3"/>
      <c r="F8" s="3"/>
    </row>
    <row r="9" spans="1:15" ht="32.4" customHeight="1" x14ac:dyDescent="0.3">
      <c r="A9" s="3"/>
      <c r="B9" s="5" t="s">
        <v>208</v>
      </c>
      <c r="C9" s="3"/>
      <c r="D9" s="16"/>
      <c r="E9" s="3"/>
      <c r="F9" s="3"/>
    </row>
    <row r="10" spans="1:15" ht="14.4" customHeight="1" x14ac:dyDescent="0.3">
      <c r="A10" s="3"/>
      <c r="B10" s="3"/>
      <c r="C10" s="3"/>
      <c r="D10" s="3"/>
      <c r="E10" s="3"/>
      <c r="F10" s="3"/>
    </row>
    <row r="11" spans="1:15" ht="151.94999999999999" customHeight="1" x14ac:dyDescent="0.3">
      <c r="A11" s="3"/>
      <c r="B11" s="9" t="s">
        <v>77</v>
      </c>
      <c r="C11" s="3"/>
      <c r="D11" s="121"/>
      <c r="E11" s="3"/>
      <c r="F11" s="3"/>
    </row>
    <row r="12" spans="1:15" ht="16.2" customHeight="1" x14ac:dyDescent="0.3">
      <c r="A12" s="3"/>
      <c r="B12" s="3"/>
      <c r="C12" s="3"/>
      <c r="D12" s="3"/>
      <c r="E12" s="3"/>
      <c r="F12" s="3"/>
    </row>
    <row r="13" spans="1:15" ht="43.2" customHeight="1" x14ac:dyDescent="0.3">
      <c r="A13" s="3"/>
      <c r="B13" s="5" t="s">
        <v>78</v>
      </c>
      <c r="C13" s="3"/>
      <c r="D13" s="16"/>
      <c r="E13" s="3"/>
      <c r="F13" s="3"/>
    </row>
    <row r="14" spans="1:15" ht="10.95" customHeight="1" x14ac:dyDescent="0.3">
      <c r="A14" s="3"/>
      <c r="B14" s="3"/>
      <c r="C14" s="3"/>
      <c r="D14" s="3"/>
      <c r="E14" s="3"/>
      <c r="F14" s="3"/>
    </row>
    <row r="15" spans="1:15" ht="35.4" customHeight="1" x14ac:dyDescent="0.3">
      <c r="A15" s="3"/>
      <c r="B15" s="3" t="s">
        <v>338</v>
      </c>
      <c r="C15" s="3"/>
      <c r="D15" s="237" t="s">
        <v>340</v>
      </c>
      <c r="E15" s="44"/>
      <c r="F15" s="44"/>
      <c r="G15" s="7" t="b">
        <v>0</v>
      </c>
      <c r="H15" s="7" t="str">
        <f>IF(N15="",IF(G15,"Oui","Non"),N15)</f>
        <v>Non</v>
      </c>
      <c r="O15" s="154" t="s">
        <v>317</v>
      </c>
    </row>
    <row r="16" spans="1:15" ht="10.95" customHeight="1" x14ac:dyDescent="0.3">
      <c r="A16" s="3"/>
      <c r="B16" s="3"/>
      <c r="C16" s="3"/>
      <c r="D16" s="3"/>
      <c r="E16" s="3"/>
      <c r="F16" s="3"/>
      <c r="G16" s="7"/>
      <c r="H16" s="7"/>
    </row>
    <row r="17" spans="1:15" ht="17.7" customHeight="1" x14ac:dyDescent="0.3">
      <c r="A17" s="3"/>
      <c r="B17" s="192" t="s">
        <v>319</v>
      </c>
      <c r="C17" s="192"/>
      <c r="D17" s="14"/>
      <c r="E17" s="53"/>
      <c r="F17" s="3"/>
      <c r="G17" s="7"/>
      <c r="H17" s="7"/>
      <c r="I17" s="156" t="str">
        <f>IF(N17="",IF(D17="","",D17),IF(N17="","",N17))</f>
        <v/>
      </c>
      <c r="N17" s="159"/>
      <c r="O17" s="154" t="s">
        <v>339</v>
      </c>
    </row>
    <row r="18" spans="1:15" ht="17.7" customHeight="1" x14ac:dyDescent="0.3">
      <c r="A18" s="3"/>
      <c r="B18" s="193" t="s">
        <v>320</v>
      </c>
      <c r="C18" s="193"/>
      <c r="D18" s="14"/>
      <c r="E18" s="53"/>
      <c r="F18" s="3"/>
      <c r="G18" s="7">
        <f>(D18-D17)+1</f>
        <v>1</v>
      </c>
      <c r="H18" s="55" t="s">
        <v>79</v>
      </c>
      <c r="I18" s="156" t="str">
        <f>IF(N18="",IF(D18="","",D18),IF(N18="","",N18))</f>
        <v/>
      </c>
      <c r="J18" s="157" t="str">
        <f>IF(I18="","",(I18-I17)+1)</f>
        <v/>
      </c>
      <c r="K18" s="158" t="s">
        <v>79</v>
      </c>
      <c r="N18" s="159"/>
      <c r="O18" s="154" t="s">
        <v>381</v>
      </c>
    </row>
    <row r="19" spans="1:15" ht="10.95" customHeight="1" x14ac:dyDescent="0.3">
      <c r="A19" s="3"/>
      <c r="B19" s="3"/>
      <c r="C19" s="3"/>
      <c r="D19" s="3"/>
      <c r="E19" s="3"/>
      <c r="F19" s="3"/>
      <c r="G19" s="7"/>
      <c r="H19" s="7"/>
    </row>
    <row r="20" spans="1:15" ht="18" customHeight="1" x14ac:dyDescent="0.3">
      <c r="A20" s="3"/>
      <c r="B20" s="3" t="s">
        <v>159</v>
      </c>
      <c r="C20" s="3"/>
      <c r="D20" s="16"/>
      <c r="E20" s="44" t="s">
        <v>64</v>
      </c>
      <c r="F20" s="44"/>
      <c r="G20" s="7"/>
      <c r="H20" s="7"/>
      <c r="O20" s="144" t="s">
        <v>318</v>
      </c>
    </row>
    <row r="21" spans="1:15" ht="10.95" customHeight="1" x14ac:dyDescent="0.3">
      <c r="A21" s="3"/>
      <c r="B21" s="3"/>
      <c r="C21" s="3"/>
      <c r="D21" s="3"/>
      <c r="E21" s="3"/>
      <c r="F21" s="3"/>
      <c r="G21" s="7"/>
      <c r="H21" s="7"/>
    </row>
    <row r="22" spans="1:15" ht="30.6" customHeight="1" x14ac:dyDescent="0.3">
      <c r="A22" s="3"/>
      <c r="B22" s="3" t="s">
        <v>209</v>
      </c>
      <c r="C22" s="3"/>
      <c r="D22" s="3"/>
      <c r="E22" s="3"/>
      <c r="F22" s="3"/>
      <c r="G22" s="7" t="b">
        <v>0</v>
      </c>
      <c r="H22" s="7" t="str">
        <f>IF(N22="",IF(G22,"Oui","Non"),N22)</f>
        <v>Non</v>
      </c>
      <c r="O22" s="154" t="s">
        <v>382</v>
      </c>
    </row>
    <row r="23" spans="1:15" ht="29.4" customHeight="1" x14ac:dyDescent="0.3">
      <c r="A23" s="3"/>
      <c r="B23" s="189" t="s">
        <v>210</v>
      </c>
      <c r="C23" s="190"/>
      <c r="D23" s="190"/>
      <c r="E23" s="3"/>
      <c r="F23" s="3"/>
      <c r="G23" s="7"/>
      <c r="H23" s="7"/>
    </row>
    <row r="24" spans="1:15" ht="10.95" customHeight="1" x14ac:dyDescent="0.3">
      <c r="A24" s="3"/>
      <c r="B24" s="3"/>
      <c r="C24" s="3"/>
      <c r="D24" s="3"/>
      <c r="E24" s="3"/>
      <c r="F24" s="3"/>
      <c r="G24" s="7"/>
      <c r="H24" s="7"/>
    </row>
    <row r="25" spans="1:15" ht="18.600000000000001" customHeight="1" x14ac:dyDescent="0.3">
      <c r="A25" s="3"/>
      <c r="B25" s="3" t="s">
        <v>211</v>
      </c>
      <c r="C25" s="3"/>
      <c r="D25" s="16"/>
      <c r="E25" s="44" t="s">
        <v>64</v>
      </c>
      <c r="F25" s="44"/>
      <c r="G25" s="7"/>
      <c r="H25" s="7"/>
      <c r="O25" s="144" t="s">
        <v>318</v>
      </c>
    </row>
    <row r="26" spans="1:15" ht="9.6" customHeight="1" x14ac:dyDescent="0.3">
      <c r="A26" s="3"/>
      <c r="B26" s="3"/>
      <c r="C26" s="3"/>
      <c r="D26" s="3"/>
      <c r="E26" s="44"/>
      <c r="F26" s="44"/>
      <c r="G26" s="7"/>
      <c r="H26" s="7"/>
    </row>
    <row r="27" spans="1:15" ht="26.4" x14ac:dyDescent="0.3">
      <c r="A27" s="3"/>
      <c r="B27" s="3" t="s">
        <v>212</v>
      </c>
      <c r="C27" s="3"/>
      <c r="D27" s="56"/>
      <c r="E27" s="44"/>
      <c r="F27" s="44"/>
      <c r="G27" s="7" t="b">
        <v>0</v>
      </c>
      <c r="H27" s="7" t="str">
        <f>IF(N27="",IF(G27,"Oui","Non"),N27)</f>
        <v>Non</v>
      </c>
      <c r="O27" s="154" t="s">
        <v>379</v>
      </c>
    </row>
    <row r="28" spans="1:15" ht="9.6" customHeight="1" x14ac:dyDescent="0.3">
      <c r="A28" s="3"/>
      <c r="B28" s="3"/>
      <c r="C28" s="3"/>
      <c r="D28" s="3"/>
      <c r="E28" s="44"/>
      <c r="F28" s="44"/>
      <c r="G28" s="7"/>
      <c r="H28" s="7"/>
    </row>
    <row r="29" spans="1:15" ht="27" customHeight="1" x14ac:dyDescent="0.3">
      <c r="A29" s="3"/>
      <c r="B29" s="3" t="s">
        <v>80</v>
      </c>
      <c r="C29" s="3"/>
      <c r="D29" s="16"/>
      <c r="E29" s="3"/>
      <c r="F29" s="3"/>
      <c r="G29" s="7"/>
      <c r="H29" s="7"/>
      <c r="O29" s="144" t="s">
        <v>318</v>
      </c>
    </row>
    <row r="30" spans="1:15" ht="9" customHeight="1" x14ac:dyDescent="0.3">
      <c r="A30" s="3"/>
      <c r="B30" s="3"/>
      <c r="C30" s="3"/>
      <c r="D30" s="3"/>
      <c r="E30" s="3"/>
      <c r="F30" s="3"/>
      <c r="G30" s="7"/>
      <c r="H30" s="7"/>
    </row>
    <row r="31" spans="1:15" ht="26.4" x14ac:dyDescent="0.3">
      <c r="A31" s="3"/>
      <c r="B31" s="3" t="s">
        <v>213</v>
      </c>
      <c r="C31" s="3"/>
      <c r="D31" s="16"/>
      <c r="E31" s="44" t="s">
        <v>64</v>
      </c>
      <c r="F31" s="44"/>
      <c r="G31" s="7"/>
      <c r="H31" s="7"/>
    </row>
    <row r="32" spans="1:15" ht="10.95" customHeight="1" x14ac:dyDescent="0.3">
      <c r="A32" s="3"/>
      <c r="B32" s="3"/>
      <c r="C32" s="3"/>
      <c r="D32" s="3"/>
      <c r="E32" s="3"/>
      <c r="F32" s="3"/>
      <c r="G32" s="7"/>
      <c r="H32" s="7"/>
    </row>
    <row r="33" spans="1:15" ht="52.8" x14ac:dyDescent="0.3">
      <c r="A33" s="3"/>
      <c r="B33" s="3" t="s">
        <v>81</v>
      </c>
      <c r="C33" s="3"/>
      <c r="D33" s="41"/>
      <c r="E33" s="44" t="s">
        <v>64</v>
      </c>
      <c r="F33" s="44"/>
      <c r="G33" s="7" t="str">
        <f>IF(D33="","",VLOOKUP(D33,Tables!H6:I25,2,FALSE))</f>
        <v/>
      </c>
      <c r="H33" s="7" t="str">
        <f>IF(N33="","",VLOOKUP(N33,Tables!H6:I25,2,FALSE))</f>
        <v>Non</v>
      </c>
      <c r="I33" s="136" t="str">
        <f>IF(H33="",G33,H33)</f>
        <v>Non</v>
      </c>
      <c r="N33" s="136" t="s">
        <v>100</v>
      </c>
      <c r="O33" s="144" t="s">
        <v>383</v>
      </c>
    </row>
    <row r="34" spans="1:15" ht="18" customHeight="1" x14ac:dyDescent="0.3">
      <c r="A34" s="3"/>
      <c r="B34" s="3" t="s">
        <v>82</v>
      </c>
      <c r="C34" s="3"/>
      <c r="D34" s="41"/>
      <c r="E34" s="44"/>
      <c r="F34" s="44"/>
      <c r="G34" s="7"/>
      <c r="H34" s="7"/>
    </row>
    <row r="35" spans="1:15" ht="32.700000000000003" customHeight="1" x14ac:dyDescent="0.3">
      <c r="A35" s="3"/>
      <c r="B35" s="8" t="s">
        <v>83</v>
      </c>
      <c r="C35" s="3"/>
      <c r="D35" s="41"/>
      <c r="E35" s="43"/>
      <c r="F35" s="3"/>
      <c r="G35" s="7"/>
      <c r="H35" s="7"/>
    </row>
    <row r="36" spans="1:15" ht="9" customHeight="1" x14ac:dyDescent="0.3">
      <c r="A36" s="3"/>
      <c r="B36" s="3"/>
      <c r="C36" s="3"/>
      <c r="D36" s="3"/>
      <c r="E36" s="3"/>
      <c r="F36" s="3"/>
      <c r="G36" s="7"/>
      <c r="H36" s="7"/>
    </row>
    <row r="37" spans="1:15" ht="26.4" x14ac:dyDescent="0.3">
      <c r="A37" s="3"/>
      <c r="B37" s="3" t="s">
        <v>214</v>
      </c>
      <c r="C37" s="3"/>
      <c r="D37" s="3"/>
      <c r="E37" s="3"/>
      <c r="F37" s="3"/>
      <c r="G37" s="7" t="b">
        <v>0</v>
      </c>
      <c r="H37" s="7" t="str">
        <f>IF(N37="",IF(G37,"Oui","Non"),N37)</f>
        <v>Non</v>
      </c>
      <c r="O37" s="154" t="s">
        <v>380</v>
      </c>
    </row>
    <row r="38" spans="1:15" ht="9" customHeight="1" x14ac:dyDescent="0.3">
      <c r="A38" s="3"/>
      <c r="B38" s="3"/>
      <c r="C38" s="3"/>
      <c r="D38" s="3"/>
      <c r="E38" s="3"/>
      <c r="F38" s="3"/>
      <c r="G38" s="7"/>
      <c r="H38" s="7"/>
    </row>
    <row r="39" spans="1:15" ht="18" customHeight="1" x14ac:dyDescent="0.3">
      <c r="A39" s="64"/>
      <c r="B39" s="65" t="s">
        <v>84</v>
      </c>
      <c r="C39" s="64"/>
      <c r="D39" s="64"/>
      <c r="E39" s="64"/>
      <c r="F39" s="64"/>
      <c r="G39" s="7"/>
      <c r="H39" s="7"/>
    </row>
    <row r="40" spans="1:15" ht="9.6" customHeight="1" x14ac:dyDescent="0.3">
      <c r="A40" s="57"/>
      <c r="B40" s="58"/>
      <c r="C40" s="57"/>
      <c r="D40" s="57"/>
      <c r="E40" s="57"/>
      <c r="F40" s="57"/>
      <c r="G40" s="7"/>
      <c r="H40" s="7"/>
    </row>
    <row r="41" spans="1:15" ht="16.2" customHeight="1" x14ac:dyDescent="0.3">
      <c r="A41" s="57"/>
      <c r="B41" s="176" t="s">
        <v>220</v>
      </c>
      <c r="C41" s="176"/>
      <c r="D41" s="176"/>
      <c r="E41" s="57"/>
      <c r="F41" s="57"/>
      <c r="G41" s="7"/>
      <c r="H41" s="7"/>
    </row>
    <row r="42" spans="1:15" ht="16.2" customHeight="1" x14ac:dyDescent="0.3">
      <c r="A42" s="57"/>
      <c r="B42" s="8" t="s">
        <v>87</v>
      </c>
      <c r="C42" s="9"/>
      <c r="D42" s="59"/>
      <c r="E42" s="57"/>
      <c r="F42" s="57"/>
      <c r="G42" s="7"/>
      <c r="H42" s="7"/>
    </row>
    <row r="43" spans="1:15" ht="35.4" customHeight="1" x14ac:dyDescent="0.3">
      <c r="A43" s="3"/>
      <c r="B43" s="3" t="s">
        <v>228</v>
      </c>
      <c r="C43" s="3"/>
      <c r="D43" s="59"/>
      <c r="E43" s="3"/>
      <c r="F43" s="3"/>
      <c r="G43" s="7"/>
      <c r="H43" s="7"/>
    </row>
    <row r="44" spans="1:15" ht="48" customHeight="1" x14ac:dyDescent="0.3">
      <c r="A44" s="3"/>
      <c r="B44" s="43" t="s">
        <v>225</v>
      </c>
      <c r="C44" s="3"/>
      <c r="D44" s="137" t="str">
        <f>IF(D42="","",D43/D42)</f>
        <v/>
      </c>
      <c r="E44" s="3"/>
      <c r="F44" s="3"/>
      <c r="G44" s="7" t="str">
        <f>IF(D42="","",IF(D43="","",D43))</f>
        <v/>
      </c>
      <c r="H44" s="55" t="s">
        <v>85</v>
      </c>
    </row>
    <row r="45" spans="1:15" ht="31.95" customHeight="1" x14ac:dyDescent="0.3">
      <c r="A45" s="3"/>
      <c r="B45" s="3" t="s">
        <v>86</v>
      </c>
      <c r="C45" s="3"/>
      <c r="D45" s="16"/>
      <c r="E45" s="3"/>
      <c r="F45" s="3"/>
      <c r="G45" s="7"/>
      <c r="H45" s="7"/>
    </row>
    <row r="46" spans="1:15" ht="33" customHeight="1" x14ac:dyDescent="0.3">
      <c r="A46" s="3"/>
      <c r="B46" s="3" t="s">
        <v>221</v>
      </c>
      <c r="C46" s="3"/>
      <c r="D46" s="16"/>
      <c r="E46" s="3"/>
      <c r="F46" s="3"/>
      <c r="G46" s="7"/>
      <c r="H46" s="7"/>
    </row>
    <row r="47" spans="1:15" ht="15.6" customHeight="1" x14ac:dyDescent="0.3">
      <c r="A47" s="3"/>
      <c r="B47" s="187"/>
      <c r="C47" s="187"/>
      <c r="D47" s="187"/>
      <c r="E47" s="3"/>
      <c r="F47" s="3"/>
      <c r="G47" s="7"/>
      <c r="H47" s="7"/>
    </row>
    <row r="48" spans="1:15" ht="7.95" customHeight="1" x14ac:dyDescent="0.3">
      <c r="A48" s="3"/>
      <c r="B48" s="30"/>
      <c r="C48" s="30"/>
      <c r="D48" s="30"/>
      <c r="E48" s="3"/>
      <c r="F48" s="3"/>
      <c r="G48" s="7"/>
      <c r="H48" s="7"/>
    </row>
    <row r="49" spans="1:22" ht="18" customHeight="1" x14ac:dyDescent="0.3">
      <c r="A49" s="3"/>
      <c r="B49" s="176" t="s">
        <v>223</v>
      </c>
      <c r="C49" s="176"/>
      <c r="D49" s="176"/>
      <c r="E49" s="3"/>
      <c r="F49" s="3"/>
      <c r="G49" s="7"/>
      <c r="H49" s="7"/>
    </row>
    <row r="50" spans="1:22" ht="30" customHeight="1" x14ac:dyDescent="0.3">
      <c r="A50" s="3"/>
      <c r="B50" s="3" t="s">
        <v>226</v>
      </c>
      <c r="C50" s="3"/>
      <c r="D50" s="127"/>
      <c r="E50" s="3"/>
      <c r="F50" s="3"/>
      <c r="G50" s="7"/>
      <c r="H50" s="7"/>
    </row>
    <row r="51" spans="1:22" ht="36" customHeight="1" x14ac:dyDescent="0.3">
      <c r="A51" s="3"/>
      <c r="B51" s="3" t="s">
        <v>227</v>
      </c>
      <c r="C51" s="3"/>
      <c r="D51" s="127"/>
      <c r="E51" s="3"/>
      <c r="F51" s="3"/>
      <c r="G51" s="7"/>
      <c r="H51" s="7"/>
    </row>
    <row r="52" spans="1:22" ht="39" customHeight="1" x14ac:dyDescent="0.3">
      <c r="A52" s="3"/>
      <c r="B52" s="43" t="s">
        <v>225</v>
      </c>
      <c r="C52" s="3"/>
      <c r="D52" s="137" t="str">
        <f>IF(D50="","",D51/D50)</f>
        <v/>
      </c>
      <c r="E52" s="3"/>
      <c r="F52" s="3"/>
      <c r="G52" s="7"/>
      <c r="H52" s="7"/>
    </row>
    <row r="53" spans="1:22" ht="34.950000000000003" customHeight="1" x14ac:dyDescent="0.3">
      <c r="A53" s="3"/>
      <c r="B53" s="60" t="s">
        <v>222</v>
      </c>
      <c r="C53" s="3"/>
      <c r="D53" s="127"/>
      <c r="E53" s="3"/>
      <c r="F53" s="3"/>
      <c r="G53" s="7"/>
      <c r="H53" s="7"/>
    </row>
    <row r="54" spans="1:22" ht="30" customHeight="1" x14ac:dyDescent="0.3">
      <c r="A54" s="3"/>
      <c r="B54" s="60" t="s">
        <v>224</v>
      </c>
      <c r="C54" s="3"/>
      <c r="D54" s="138" t="str">
        <f>IF(D51="","",IF(D43="","",((D51-D43)/D43)))</f>
        <v/>
      </c>
      <c r="E54" s="3"/>
      <c r="F54" s="3"/>
      <c r="G54" s="7"/>
      <c r="H54" s="7"/>
    </row>
    <row r="55" spans="1:22" ht="17.399999999999999" customHeight="1" x14ac:dyDescent="0.3">
      <c r="A55" s="3"/>
      <c r="B55" s="3"/>
      <c r="C55" s="3"/>
      <c r="D55" s="3"/>
      <c r="E55" s="3"/>
      <c r="F55" s="3"/>
      <c r="G55" s="7"/>
      <c r="H55" s="7"/>
    </row>
    <row r="56" spans="1:22" ht="16.2" customHeight="1" x14ac:dyDescent="0.3">
      <c r="A56" s="64"/>
      <c r="B56" s="66" t="s">
        <v>88</v>
      </c>
      <c r="C56" s="52"/>
      <c r="D56" s="52"/>
      <c r="E56" s="64"/>
      <c r="F56" s="64"/>
      <c r="G56" s="7"/>
      <c r="H56" s="7"/>
    </row>
    <row r="57" spans="1:22" ht="7.2" customHeight="1" x14ac:dyDescent="0.3">
      <c r="A57" s="3"/>
      <c r="B57" s="61"/>
      <c r="C57" s="30"/>
      <c r="D57" s="30"/>
      <c r="E57" s="3"/>
      <c r="F57" s="3"/>
      <c r="G57" s="7"/>
      <c r="H57" s="7"/>
    </row>
    <row r="58" spans="1:22" ht="25.95" customHeight="1" x14ac:dyDescent="0.3">
      <c r="A58" s="3"/>
      <c r="B58" s="30" t="s">
        <v>215</v>
      </c>
      <c r="C58" s="30"/>
      <c r="D58" s="16"/>
      <c r="E58" s="3"/>
      <c r="F58" s="3"/>
      <c r="G58" s="7"/>
      <c r="H58" s="7"/>
    </row>
    <row r="59" spans="1:22" ht="12" customHeight="1" x14ac:dyDescent="0.3">
      <c r="A59" s="3"/>
      <c r="B59" s="30"/>
      <c r="C59" s="30"/>
      <c r="D59" s="30"/>
      <c r="E59" s="3"/>
      <c r="F59" s="3"/>
      <c r="G59" s="7"/>
      <c r="H59" s="7"/>
    </row>
    <row r="60" spans="1:22" ht="28.95" customHeight="1" x14ac:dyDescent="0.3">
      <c r="A60" s="3"/>
      <c r="B60" s="178" t="s">
        <v>89</v>
      </c>
      <c r="C60" s="178"/>
      <c r="D60" s="178"/>
      <c r="E60" s="3"/>
      <c r="F60" s="3"/>
      <c r="G60" s="7" t="b">
        <v>0</v>
      </c>
      <c r="H60" s="7" t="str">
        <f>IF(G60,"Oui","Non")</f>
        <v>Non</v>
      </c>
      <c r="I60" s="1" t="str">
        <f>IF(N60="",IF(G60,"Oui","Non"),N60)</f>
        <v>Non</v>
      </c>
      <c r="O60" s="140" t="s">
        <v>296</v>
      </c>
      <c r="V60" s="139"/>
    </row>
    <row r="61" spans="1:22" ht="31.2" customHeight="1" x14ac:dyDescent="0.3">
      <c r="A61" s="3"/>
      <c r="B61" s="30" t="s">
        <v>90</v>
      </c>
      <c r="C61" s="30"/>
      <c r="D61" s="30"/>
      <c r="E61" s="3"/>
      <c r="F61" s="3"/>
    </row>
    <row r="62" spans="1:22" ht="64.95" customHeight="1" x14ac:dyDescent="0.3">
      <c r="A62" s="3"/>
      <c r="B62" s="183"/>
      <c r="C62" s="184"/>
      <c r="D62" s="185"/>
      <c r="E62" s="3"/>
      <c r="F62" s="3"/>
    </row>
    <row r="63" spans="1:22" ht="12.6" customHeight="1" x14ac:dyDescent="0.3">
      <c r="A63" s="3"/>
      <c r="B63" s="3"/>
      <c r="C63" s="3"/>
      <c r="D63" s="3"/>
      <c r="E63" s="3"/>
      <c r="F63" s="3"/>
    </row>
    <row r="64" spans="1:22" ht="18.600000000000001" customHeight="1" x14ac:dyDescent="0.3">
      <c r="A64" s="64"/>
      <c r="B64" s="186" t="s">
        <v>216</v>
      </c>
      <c r="C64" s="186"/>
      <c r="D64" s="186"/>
      <c r="E64" s="64"/>
      <c r="F64" s="64"/>
    </row>
    <row r="65" spans="1:8" ht="18.600000000000001" customHeight="1" x14ac:dyDescent="0.3">
      <c r="A65" s="3"/>
      <c r="B65" s="61"/>
      <c r="C65" s="30"/>
      <c r="D65" s="30"/>
      <c r="E65" s="3"/>
      <c r="F65" s="3"/>
    </row>
    <row r="66" spans="1:8" ht="32.4" customHeight="1" x14ac:dyDescent="0.3">
      <c r="A66" s="3"/>
      <c r="B66" s="30" t="s">
        <v>325</v>
      </c>
      <c r="C66" s="30"/>
      <c r="D66" s="155"/>
      <c r="E66" s="3"/>
      <c r="F66" s="3"/>
    </row>
    <row r="67" spans="1:8" ht="18.600000000000001" customHeight="1" x14ac:dyDescent="0.3">
      <c r="A67" s="3"/>
      <c r="B67" s="30"/>
      <c r="C67" s="30"/>
      <c r="D67" s="30"/>
      <c r="E67" s="3"/>
      <c r="F67" s="3"/>
    </row>
    <row r="68" spans="1:8" ht="44.4" customHeight="1" x14ac:dyDescent="0.3">
      <c r="A68" s="3"/>
      <c r="B68" s="188" t="s">
        <v>326</v>
      </c>
      <c r="C68" s="188"/>
      <c r="D68" s="188"/>
      <c r="E68" s="3"/>
      <c r="F68" s="3"/>
    </row>
    <row r="69" spans="1:8" ht="121.2" customHeight="1" x14ac:dyDescent="0.3">
      <c r="A69" s="3"/>
      <c r="B69" s="183"/>
      <c r="C69" s="184"/>
      <c r="D69" s="185"/>
      <c r="E69" s="3"/>
      <c r="F69" s="3"/>
    </row>
    <row r="70" spans="1:8" ht="16.95" customHeight="1" x14ac:dyDescent="0.3">
      <c r="A70" s="3"/>
      <c r="B70" s="30"/>
      <c r="C70" s="30"/>
      <c r="D70" s="30"/>
      <c r="E70" s="3"/>
      <c r="F70" s="3"/>
    </row>
    <row r="71" spans="1:8" ht="28.2" customHeight="1" x14ac:dyDescent="0.3">
      <c r="A71" s="64"/>
      <c r="B71" s="186" t="s">
        <v>91</v>
      </c>
      <c r="C71" s="186"/>
      <c r="D71" s="186"/>
      <c r="E71" s="64"/>
      <c r="F71" s="64"/>
      <c r="H71" s="10"/>
    </row>
    <row r="72" spans="1:8" ht="8.6999999999999993" customHeight="1" x14ac:dyDescent="0.3">
      <c r="A72" s="3"/>
      <c r="B72" s="3"/>
      <c r="C72" s="3"/>
      <c r="D72" s="3"/>
      <c r="E72" s="3"/>
      <c r="F72" s="3"/>
      <c r="H72" s="62"/>
    </row>
    <row r="73" spans="1:8" ht="165" customHeight="1" x14ac:dyDescent="0.3">
      <c r="A73" s="3"/>
      <c r="B73" s="183"/>
      <c r="C73" s="184"/>
      <c r="D73" s="185"/>
      <c r="E73" s="3"/>
      <c r="F73" s="3"/>
      <c r="H73" s="10"/>
    </row>
    <row r="74" spans="1:8" ht="18" customHeight="1" x14ac:dyDescent="0.3">
      <c r="A74" s="3"/>
      <c r="B74" s="3"/>
      <c r="C74" s="3"/>
      <c r="D74" s="3"/>
      <c r="E74" s="3"/>
      <c r="F74" s="3"/>
      <c r="H74" s="10"/>
    </row>
    <row r="82" ht="18" customHeight="1" x14ac:dyDescent="0.3"/>
    <row r="83" ht="18" customHeight="1" x14ac:dyDescent="0.3"/>
    <row r="84" ht="18" customHeight="1" x14ac:dyDescent="0.3"/>
    <row r="85" ht="18" customHeight="1" x14ac:dyDescent="0.3"/>
  </sheetData>
  <sheetProtection algorithmName="SHA-512" hashValue="AbvLPC8c4CPRnX9VQ7LTAFieB8+Yo0S0/PTlEhVOOv7S9qfg+WOP2LQ8V+cgmb6rEsMYsh/wsEruRzrLZaV0UQ==" saltValue="kPeKHhTsS087ZdO2PubdNQ==" spinCount="100000" sheet="1" selectLockedCells="1"/>
  <mergeCells count="16">
    <mergeCell ref="B23:D23"/>
    <mergeCell ref="B2:D2"/>
    <mergeCell ref="B3:D3"/>
    <mergeCell ref="B7:D7"/>
    <mergeCell ref="B17:C17"/>
    <mergeCell ref="B18:C18"/>
    <mergeCell ref="B41:D41"/>
    <mergeCell ref="B69:D69"/>
    <mergeCell ref="B71:D71"/>
    <mergeCell ref="B73:D73"/>
    <mergeCell ref="B47:D47"/>
    <mergeCell ref="B49:D49"/>
    <mergeCell ref="B60:D60"/>
    <mergeCell ref="B62:D62"/>
    <mergeCell ref="B64:D64"/>
    <mergeCell ref="B68:D68"/>
  </mergeCells>
  <dataValidations count="4">
    <dataValidation type="date" allowBlank="1" showInputMessage="1" showErrorMessage="1" sqref="D17:D18" xr:uid="{9563EA7B-9D7D-4DBF-911E-C063AA9DC87F}">
      <formula1>45139</formula1>
      <formula2>55001</formula2>
    </dataValidation>
    <dataValidation type="whole" allowBlank="1" showInputMessage="1" showErrorMessage="1" sqref="D42:D43 D55" xr:uid="{544A5D22-814F-48D4-ABBE-A2E4813AD3A5}">
      <formula1>1</formula1>
      <formula2>1000000</formula2>
    </dataValidation>
    <dataValidation type="date" allowBlank="1" showInputMessage="1" showErrorMessage="1" sqref="E17:E18" xr:uid="{42B3E6AE-BCF3-4C1D-B220-814C580B3BDE}">
      <formula1>44456</formula1>
      <formula2>47743</formula2>
    </dataValidation>
    <dataValidation type="whole" allowBlank="1" showInputMessage="1" showErrorMessage="1" sqref="D45" xr:uid="{5E265E4E-0AD0-40EB-B964-4C477D125600}">
      <formula1>0</formula1>
      <formula2>1000000</formula2>
    </dataValidation>
  </dataValidations>
  <hyperlinks>
    <hyperlink ref="D15" r:id="rId1" xr:uid="{F030F5BD-8AE3-4C76-9409-DAE567F8CFA9}"/>
  </hyperlinks>
  <pageMargins left="0.25" right="0.25" top="0.75" bottom="0.75" header="0.3" footer="0.3"/>
  <pageSetup fitToHeight="0" orientation="portrait" r:id="rId2"/>
  <rowBreaks count="1" manualBreakCount="1">
    <brk id="38"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2</xdr:col>
                    <xdr:colOff>121920</xdr:colOff>
                    <xdr:row>26</xdr:row>
                    <xdr:rowOff>7620</xdr:rowOff>
                  </from>
                  <to>
                    <xdr:col>3</xdr:col>
                    <xdr:colOff>510540</xdr:colOff>
                    <xdr:row>26</xdr:row>
                    <xdr:rowOff>320040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99060</xdr:colOff>
                    <xdr:row>35</xdr:row>
                    <xdr:rowOff>83820</xdr:rowOff>
                  </from>
                  <to>
                    <xdr:col>3</xdr:col>
                    <xdr:colOff>510540</xdr:colOff>
                    <xdr:row>36</xdr:row>
                    <xdr:rowOff>312420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129540</xdr:colOff>
                    <xdr:row>20</xdr:row>
                    <xdr:rowOff>114300</xdr:rowOff>
                  </from>
                  <to>
                    <xdr:col>3</xdr:col>
                    <xdr:colOff>510540</xdr:colOff>
                    <xdr:row>21</xdr:row>
                    <xdr:rowOff>342900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2514600</xdr:colOff>
                    <xdr:row>59</xdr:row>
                    <xdr:rowOff>38100</xdr:rowOff>
                  </from>
                  <to>
                    <xdr:col>5</xdr:col>
                    <xdr:colOff>7620</xdr:colOff>
                    <xdr:row>60</xdr:row>
                    <xdr:rowOff>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3</xdr:col>
                    <xdr:colOff>22860</xdr:colOff>
                    <xdr:row>14</xdr:row>
                    <xdr:rowOff>106680</xdr:rowOff>
                  </from>
                  <to>
                    <xdr:col>3</xdr:col>
                    <xdr:colOff>594360</xdr:colOff>
                    <xdr:row>14</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F880DFB-5851-4756-8AE5-840211A6F86A}">
          <x14:formula1>
            <xm:f>Tables!$F$6:$F$10</xm:f>
          </x14:formula1>
          <xm:sqref>D20</xm:sqref>
        </x14:dataValidation>
        <x14:dataValidation type="list" allowBlank="1" showInputMessage="1" showErrorMessage="1" xr:uid="{9264D9A5-75C4-43E8-967B-7EC942BA1C30}">
          <x14:formula1>
            <xm:f>Tables!$H$6:$H$25</xm:f>
          </x14:formula1>
          <xm:sqref>D33 N33</xm:sqref>
        </x14:dataValidation>
        <x14:dataValidation type="list" allowBlank="1" showInputMessage="1" showErrorMessage="1" xr:uid="{4C604D0A-2026-449D-B148-6D96F9269086}">
          <x14:formula1>
            <xm:f>Tables!$K$6:$K$9</xm:f>
          </x14:formula1>
          <xm:sqref>D31</xm:sqref>
        </x14:dataValidation>
        <x14:dataValidation type="list" allowBlank="1" showInputMessage="1" showErrorMessage="1" xr:uid="{37144270-E294-4337-89C4-3AE30D24C61B}">
          <x14:formula1>
            <xm:f>Tables!$J$6:$J$9</xm:f>
          </x14:formula1>
          <xm:sqref>D25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A73B4-BB0B-483E-8209-42548A4C295A}">
  <sheetPr>
    <tabColor rgb="FF00B0F0"/>
  </sheetPr>
  <dimension ref="A1:M64"/>
  <sheetViews>
    <sheetView showGridLines="0" zoomScaleNormal="100" workbookViewId="0">
      <selection activeCell="M25" sqref="M1:M1048576"/>
    </sheetView>
  </sheetViews>
  <sheetFormatPr baseColWidth="10" defaultRowHeight="14.4" x14ac:dyDescent="0.3"/>
  <cols>
    <col min="1" max="1" width="4.6640625" customWidth="1"/>
    <col min="2" max="2" width="56" customWidth="1"/>
    <col min="3" max="3" width="4.44140625" customWidth="1"/>
    <col min="4" max="4" width="32.5546875" customWidth="1"/>
    <col min="5" max="5" width="11.6640625" customWidth="1"/>
    <col min="6" max="6" width="16.6640625" hidden="1" customWidth="1"/>
    <col min="7" max="10" width="18.109375" hidden="1" customWidth="1"/>
    <col min="11" max="11" width="33.5546875" style="136" hidden="1" customWidth="1"/>
    <col min="12" max="12" width="46.5546875" hidden="1" customWidth="1"/>
    <col min="13" max="13" width="61" hidden="1" customWidth="1"/>
  </cols>
  <sheetData>
    <row r="1" spans="1:12" s="1" customFormat="1" ht="7.95" customHeight="1" x14ac:dyDescent="0.3">
      <c r="A1" s="48"/>
      <c r="B1" s="48"/>
      <c r="C1" s="48"/>
      <c r="D1" s="48"/>
      <c r="E1" s="48"/>
      <c r="K1" s="64"/>
      <c r="L1" s="144"/>
    </row>
    <row r="2" spans="1:12" s="1" customFormat="1" ht="27.6" customHeight="1" x14ac:dyDescent="0.3">
      <c r="A2" s="48"/>
      <c r="B2" s="180" t="s">
        <v>0</v>
      </c>
      <c r="C2" s="180"/>
      <c r="D2" s="180"/>
      <c r="E2" s="49"/>
      <c r="K2" s="64" t="s">
        <v>294</v>
      </c>
      <c r="L2" s="144" t="s">
        <v>315</v>
      </c>
    </row>
    <row r="3" spans="1:12" s="1" customFormat="1" ht="13.8" x14ac:dyDescent="0.3">
      <c r="A3" s="48"/>
      <c r="B3" s="181" t="s">
        <v>1</v>
      </c>
      <c r="C3" s="181"/>
      <c r="D3" s="181"/>
      <c r="E3" s="50"/>
      <c r="K3" s="64"/>
      <c r="L3" s="144"/>
    </row>
    <row r="4" spans="1:12" s="1" customFormat="1" ht="13.2" x14ac:dyDescent="0.3">
      <c r="A4" s="48"/>
      <c r="B4" s="51"/>
      <c r="C4" s="51"/>
      <c r="D4" s="51"/>
      <c r="E4" s="51"/>
      <c r="K4" s="64"/>
      <c r="L4" s="144"/>
    </row>
    <row r="5" spans="1:12" s="1" customFormat="1" ht="37.200000000000003" customHeight="1" x14ac:dyDescent="0.3">
      <c r="A5" s="48"/>
      <c r="B5" s="199" t="s">
        <v>2</v>
      </c>
      <c r="C5" s="201"/>
      <c r="D5" s="201"/>
      <c r="E5" s="48"/>
      <c r="K5" s="136"/>
    </row>
    <row r="6" spans="1:12" s="1" customFormat="1" ht="46.95" customHeight="1" x14ac:dyDescent="0.3">
      <c r="A6" s="48"/>
      <c r="B6" s="182" t="s">
        <v>230</v>
      </c>
      <c r="C6" s="182"/>
      <c r="D6" s="182"/>
      <c r="E6" s="52"/>
      <c r="K6" s="136"/>
    </row>
    <row r="7" spans="1:12" s="1" customFormat="1" ht="13.2" x14ac:dyDescent="0.3">
      <c r="A7" s="48"/>
      <c r="B7" s="48"/>
      <c r="C7" s="48"/>
      <c r="D7" s="48"/>
      <c r="E7" s="48"/>
      <c r="K7" s="136"/>
    </row>
    <row r="8" spans="1:12" s="1" customFormat="1" ht="13.2" x14ac:dyDescent="0.3">
      <c r="A8" s="3"/>
      <c r="B8" s="3"/>
      <c r="C8" s="3"/>
      <c r="D8" s="3"/>
      <c r="E8" s="3"/>
      <c r="K8" s="136"/>
    </row>
    <row r="9" spans="1:12" s="1" customFormat="1" ht="20.7" customHeight="1" x14ac:dyDescent="0.3">
      <c r="A9" s="4"/>
      <c r="B9" s="199" t="s">
        <v>3</v>
      </c>
      <c r="C9" s="199"/>
      <c r="D9" s="199"/>
      <c r="E9" s="2"/>
      <c r="K9" s="136"/>
    </row>
    <row r="10" spans="1:12" s="1" customFormat="1" ht="13.2" x14ac:dyDescent="0.3">
      <c r="A10" s="3"/>
      <c r="B10" s="3"/>
      <c r="C10" s="3"/>
      <c r="D10" s="3"/>
      <c r="E10" s="3"/>
      <c r="K10" s="136"/>
    </row>
    <row r="11" spans="1:12" s="1" customFormat="1" ht="39.6" x14ac:dyDescent="0.3">
      <c r="A11" s="3"/>
      <c r="B11" s="5" t="s">
        <v>4</v>
      </c>
      <c r="C11" s="3"/>
      <c r="D11" s="3"/>
      <c r="E11" s="3"/>
      <c r="K11" s="136"/>
      <c r="L11" s="154" t="s">
        <v>335</v>
      </c>
    </row>
    <row r="12" spans="1:12" s="1" customFormat="1" ht="6.6" customHeight="1" x14ac:dyDescent="0.3">
      <c r="A12" s="3"/>
      <c r="B12" s="3"/>
      <c r="C12" s="3"/>
      <c r="D12" s="3"/>
      <c r="E12" s="3"/>
      <c r="K12" s="136"/>
    </row>
    <row r="13" spans="1:12" s="1" customFormat="1" ht="19.2" customHeight="1" x14ac:dyDescent="0.3">
      <c r="A13" s="3"/>
      <c r="B13" s="202" t="s">
        <v>5</v>
      </c>
      <c r="C13" s="202"/>
      <c r="D13" s="202"/>
      <c r="E13" s="3"/>
      <c r="F13" s="7" t="b">
        <v>0</v>
      </c>
      <c r="G13" s="1" t="str">
        <f>IF(K13="",IF(F13,"Oui","Non"),K13)</f>
        <v>Non</v>
      </c>
      <c r="K13" s="136"/>
    </row>
    <row r="14" spans="1:12" s="1" customFormat="1" ht="18.600000000000001" customHeight="1" x14ac:dyDescent="0.3">
      <c r="A14" s="3"/>
      <c r="B14" s="202" t="s">
        <v>6</v>
      </c>
      <c r="C14" s="202"/>
      <c r="D14" s="202"/>
      <c r="E14" s="3"/>
      <c r="F14" s="7" t="b">
        <v>0</v>
      </c>
      <c r="G14" s="1" t="str">
        <f t="shared" ref="G14:G20" si="0">IF(K14="",IF(F14,"Oui","Non"),K14)</f>
        <v>Non</v>
      </c>
      <c r="K14" s="136"/>
    </row>
    <row r="15" spans="1:12" s="1" customFormat="1" ht="18.600000000000001" customHeight="1" x14ac:dyDescent="0.3">
      <c r="A15" s="3"/>
      <c r="B15" s="202" t="s">
        <v>7</v>
      </c>
      <c r="C15" s="202"/>
      <c r="D15" s="202"/>
      <c r="E15" s="3"/>
      <c r="F15" s="7" t="b">
        <v>0</v>
      </c>
      <c r="G15" s="1" t="str">
        <f t="shared" si="0"/>
        <v>Non</v>
      </c>
      <c r="K15" s="136"/>
      <c r="L15" s="160"/>
    </row>
    <row r="16" spans="1:12" s="1" customFormat="1" ht="18.600000000000001" customHeight="1" x14ac:dyDescent="0.3">
      <c r="A16" s="3"/>
      <c r="B16" s="202" t="s">
        <v>231</v>
      </c>
      <c r="C16" s="202"/>
      <c r="D16" s="202"/>
      <c r="E16" s="3"/>
      <c r="F16" s="7" t="b">
        <v>0</v>
      </c>
      <c r="G16" s="1" t="str">
        <f t="shared" si="0"/>
        <v>Non</v>
      </c>
      <c r="K16" s="136"/>
    </row>
    <row r="17" spans="1:12" s="1" customFormat="1" ht="18.600000000000001" customHeight="1" x14ac:dyDescent="0.3">
      <c r="A17" s="3"/>
      <c r="B17" s="202" t="s">
        <v>8</v>
      </c>
      <c r="C17" s="202"/>
      <c r="D17" s="202"/>
      <c r="E17" s="3"/>
      <c r="F17" s="7" t="b">
        <v>0</v>
      </c>
      <c r="G17" s="1" t="str">
        <f t="shared" si="0"/>
        <v>Non</v>
      </c>
      <c r="K17" s="136"/>
    </row>
    <row r="18" spans="1:12" s="1" customFormat="1" ht="18.600000000000001" customHeight="1" x14ac:dyDescent="0.3">
      <c r="A18" s="3"/>
      <c r="B18" s="6" t="s">
        <v>9</v>
      </c>
      <c r="C18" s="6"/>
      <c r="D18" s="6"/>
      <c r="E18" s="3"/>
      <c r="F18" s="7" t="b">
        <v>0</v>
      </c>
      <c r="G18" s="1" t="str">
        <f t="shared" si="0"/>
        <v>Non</v>
      </c>
      <c r="K18" s="136"/>
    </row>
    <row r="19" spans="1:12" s="1" customFormat="1" ht="18.600000000000001" customHeight="1" x14ac:dyDescent="0.3">
      <c r="A19" s="3"/>
      <c r="B19" s="6" t="s">
        <v>10</v>
      </c>
      <c r="C19" s="6"/>
      <c r="D19" s="6"/>
      <c r="E19" s="3"/>
      <c r="F19" s="7" t="b">
        <v>0</v>
      </c>
      <c r="G19" s="1" t="str">
        <f t="shared" si="0"/>
        <v>Non</v>
      </c>
      <c r="K19" s="136"/>
    </row>
    <row r="20" spans="1:12" s="1" customFormat="1" ht="18.600000000000001" customHeight="1" x14ac:dyDescent="0.3">
      <c r="A20" s="3"/>
      <c r="B20" s="6" t="s">
        <v>11</v>
      </c>
      <c r="C20" s="3"/>
      <c r="D20" s="3"/>
      <c r="E20" s="3"/>
      <c r="F20" s="7" t="b">
        <v>0</v>
      </c>
      <c r="G20" s="1" t="str">
        <f t="shared" si="0"/>
        <v>Non</v>
      </c>
      <c r="K20" s="136"/>
    </row>
    <row r="21" spans="1:12" s="1" customFormat="1" ht="24" customHeight="1" x14ac:dyDescent="0.3">
      <c r="A21" s="3"/>
      <c r="B21" s="3"/>
      <c r="C21" s="3"/>
      <c r="D21" s="3"/>
      <c r="E21" s="3"/>
      <c r="K21" s="136"/>
    </row>
    <row r="22" spans="1:12" s="1" customFormat="1" ht="33.6" customHeight="1" x14ac:dyDescent="0.3">
      <c r="A22" s="3"/>
      <c r="B22" s="203"/>
      <c r="C22" s="203"/>
      <c r="D22" s="203"/>
      <c r="E22" s="3"/>
      <c r="K22" s="136"/>
    </row>
    <row r="23" spans="1:12" s="1" customFormat="1" ht="13.2" customHeight="1" x14ac:dyDescent="0.3">
      <c r="A23" s="3"/>
      <c r="B23" s="8"/>
      <c r="C23" s="8"/>
      <c r="D23" s="8"/>
      <c r="E23" s="3"/>
      <c r="K23" s="136"/>
    </row>
    <row r="24" spans="1:12" s="1" customFormat="1" ht="30" customHeight="1" x14ac:dyDescent="0.3">
      <c r="A24" s="3"/>
      <c r="B24" s="176" t="s">
        <v>229</v>
      </c>
      <c r="C24" s="192"/>
      <c r="D24" s="192"/>
      <c r="E24" s="8"/>
      <c r="G24" s="10"/>
      <c r="H24" s="10"/>
      <c r="I24" s="10"/>
      <c r="J24" s="10"/>
      <c r="K24" s="136"/>
    </row>
    <row r="25" spans="1:12" s="1" customFormat="1" ht="86.7" customHeight="1" x14ac:dyDescent="0.3">
      <c r="A25" s="3"/>
      <c r="B25" s="196"/>
      <c r="C25" s="197"/>
      <c r="D25" s="197"/>
      <c r="E25" s="11"/>
      <c r="G25" s="123"/>
      <c r="H25" s="123"/>
      <c r="I25" s="123"/>
      <c r="J25" s="123"/>
      <c r="K25" s="136"/>
    </row>
    <row r="26" spans="1:12" s="1" customFormat="1" ht="19.95" customHeight="1" x14ac:dyDescent="0.3">
      <c r="A26" s="3"/>
      <c r="B26" s="12"/>
      <c r="C26" s="13"/>
      <c r="D26" s="13"/>
      <c r="E26" s="11"/>
      <c r="G26" s="10"/>
      <c r="H26" s="10"/>
      <c r="I26" s="10"/>
      <c r="J26" s="10"/>
      <c r="K26" s="136"/>
    </row>
    <row r="27" spans="1:12" s="1" customFormat="1" ht="22.2" customHeight="1" x14ac:dyDescent="0.3">
      <c r="A27" s="3"/>
      <c r="B27" s="192" t="s">
        <v>12</v>
      </c>
      <c r="C27" s="198"/>
      <c r="D27" s="14"/>
      <c r="E27" s="11"/>
      <c r="F27" s="7"/>
      <c r="G27" s="7"/>
      <c r="H27" s="156" t="str">
        <f>IF(K27="",IF(D27="","",D27),IF(K27="","",K27))</f>
        <v/>
      </c>
      <c r="K27" s="136"/>
      <c r="L27" s="154" t="s">
        <v>336</v>
      </c>
    </row>
    <row r="28" spans="1:12" s="1" customFormat="1" ht="22.2" customHeight="1" x14ac:dyDescent="0.3">
      <c r="A28" s="3"/>
      <c r="B28" s="192" t="s">
        <v>13</v>
      </c>
      <c r="C28" s="192"/>
      <c r="D28" s="14"/>
      <c r="E28" s="11"/>
      <c r="F28" s="7">
        <f>(D28-D27)+1</f>
        <v>1</v>
      </c>
      <c r="G28" s="55" t="s">
        <v>79</v>
      </c>
      <c r="H28" s="156" t="str">
        <f>IF(K28="",IF(D28="","",D28),IF(K28="","",K28))</f>
        <v/>
      </c>
      <c r="I28" s="157" t="str">
        <f>IF(H28="","",(H28-H27)+1)</f>
        <v/>
      </c>
      <c r="J28" s="158" t="s">
        <v>79</v>
      </c>
      <c r="K28" s="136"/>
      <c r="L28" s="154" t="s">
        <v>337</v>
      </c>
    </row>
    <row r="29" spans="1:12" s="1" customFormat="1" ht="17.399999999999999" customHeight="1" x14ac:dyDescent="0.3">
      <c r="A29" s="3"/>
      <c r="B29" s="3"/>
      <c r="C29" s="3"/>
      <c r="D29" s="3"/>
      <c r="E29" s="11"/>
      <c r="G29" s="10"/>
      <c r="H29" s="10"/>
      <c r="I29" s="10"/>
      <c r="J29" s="10"/>
      <c r="K29" s="136"/>
    </row>
    <row r="30" spans="1:12" s="1" customFormat="1" ht="20.7" customHeight="1" x14ac:dyDescent="0.3">
      <c r="A30" s="4"/>
      <c r="B30" s="199" t="s">
        <v>14</v>
      </c>
      <c r="C30" s="199"/>
      <c r="D30" s="199"/>
      <c r="E30" s="2"/>
      <c r="K30" s="136"/>
    </row>
    <row r="31" spans="1:12" s="1" customFormat="1" ht="9.6" customHeight="1" x14ac:dyDescent="0.3">
      <c r="A31" s="3"/>
      <c r="B31" s="5"/>
      <c r="C31" s="3"/>
      <c r="D31" s="15"/>
      <c r="E31" s="15"/>
      <c r="F31" s="10"/>
      <c r="K31" s="136"/>
    </row>
    <row r="32" spans="1:12" s="1" customFormat="1" ht="18" customHeight="1" x14ac:dyDescent="0.3">
      <c r="A32" s="3"/>
      <c r="B32" s="5" t="s">
        <v>15</v>
      </c>
      <c r="C32" s="3"/>
      <c r="D32" s="15"/>
      <c r="E32" s="15"/>
      <c r="F32" s="10"/>
      <c r="K32" s="136"/>
    </row>
    <row r="33" spans="1:13" s="1" customFormat="1" ht="92.4" x14ac:dyDescent="0.3">
      <c r="A33" s="3"/>
      <c r="B33" s="195" t="s">
        <v>16</v>
      </c>
      <c r="C33" s="195"/>
      <c r="D33" s="195"/>
      <c r="E33" s="3"/>
      <c r="F33" s="10"/>
      <c r="K33" s="150" t="s">
        <v>327</v>
      </c>
      <c r="L33" s="149" t="s">
        <v>310</v>
      </c>
      <c r="M33" s="140" t="s">
        <v>309</v>
      </c>
    </row>
    <row r="34" spans="1:13" s="1" customFormat="1" ht="9" customHeight="1" x14ac:dyDescent="0.3">
      <c r="A34" s="3"/>
      <c r="B34" s="200"/>
      <c r="C34" s="200"/>
      <c r="D34" s="15"/>
      <c r="E34" s="3"/>
      <c r="F34" s="10"/>
      <c r="K34" s="136"/>
    </row>
    <row r="35" spans="1:13" s="1" customFormat="1" ht="32.4" customHeight="1" x14ac:dyDescent="0.3">
      <c r="A35" s="3"/>
      <c r="B35" s="129"/>
      <c r="C35" s="3"/>
      <c r="D35" s="17"/>
      <c r="E35" s="3"/>
      <c r="F35" s="10"/>
      <c r="K35" s="147"/>
      <c r="L35" s="161">
        <f>IF(M35="a",D35,0)</f>
        <v>0</v>
      </c>
    </row>
    <row r="36" spans="1:13" s="1" customFormat="1" ht="32.4" customHeight="1" x14ac:dyDescent="0.3">
      <c r="A36" s="3"/>
      <c r="B36" s="129"/>
      <c r="C36" s="3"/>
      <c r="D36" s="17"/>
      <c r="E36" s="3"/>
      <c r="F36" s="10"/>
      <c r="K36" s="147"/>
      <c r="L36" s="161">
        <f t="shared" ref="L36:L46" si="1">IF(M36="a",D36,0)</f>
        <v>0</v>
      </c>
    </row>
    <row r="37" spans="1:13" s="1" customFormat="1" ht="32.4" customHeight="1" x14ac:dyDescent="0.3">
      <c r="A37" s="3"/>
      <c r="B37" s="129"/>
      <c r="C37" s="3"/>
      <c r="D37" s="17"/>
      <c r="E37" s="3"/>
      <c r="F37" s="10"/>
      <c r="K37" s="147"/>
      <c r="L37" s="161">
        <f t="shared" si="1"/>
        <v>0</v>
      </c>
    </row>
    <row r="38" spans="1:13" s="1" customFormat="1" ht="32.4" customHeight="1" x14ac:dyDescent="0.3">
      <c r="A38" s="3"/>
      <c r="B38" s="129"/>
      <c r="C38" s="3"/>
      <c r="D38" s="17"/>
      <c r="E38" s="3"/>
      <c r="F38" s="10"/>
      <c r="K38" s="147"/>
      <c r="L38" s="161">
        <f t="shared" si="1"/>
        <v>0</v>
      </c>
    </row>
    <row r="39" spans="1:13" s="1" customFormat="1" ht="32.4" customHeight="1" x14ac:dyDescent="0.3">
      <c r="A39" s="3"/>
      <c r="B39" s="16"/>
      <c r="C39" s="3"/>
      <c r="D39" s="17"/>
      <c r="E39" s="3"/>
      <c r="F39" s="10"/>
      <c r="K39" s="147"/>
      <c r="L39" s="161">
        <f t="shared" si="1"/>
        <v>0</v>
      </c>
    </row>
    <row r="40" spans="1:13" s="1" customFormat="1" ht="32.4" customHeight="1" x14ac:dyDescent="0.3">
      <c r="A40" s="3"/>
      <c r="B40" s="129"/>
      <c r="C40" s="3"/>
      <c r="D40" s="17"/>
      <c r="E40" s="3"/>
      <c r="F40" s="10"/>
      <c r="K40" s="147"/>
      <c r="L40" s="161">
        <f t="shared" si="1"/>
        <v>0</v>
      </c>
    </row>
    <row r="41" spans="1:13" s="1" customFormat="1" ht="32.4" customHeight="1" x14ac:dyDescent="0.3">
      <c r="A41" s="3"/>
      <c r="B41" s="129"/>
      <c r="C41" s="3"/>
      <c r="D41" s="17"/>
      <c r="E41" s="3"/>
      <c r="F41" s="10"/>
      <c r="K41" s="147"/>
      <c r="L41" s="161">
        <f t="shared" si="1"/>
        <v>0</v>
      </c>
    </row>
    <row r="42" spans="1:13" s="1" customFormat="1" ht="32.4" customHeight="1" x14ac:dyDescent="0.3">
      <c r="A42" s="3"/>
      <c r="B42" s="129"/>
      <c r="C42" s="3"/>
      <c r="D42" s="17"/>
      <c r="E42" s="3"/>
      <c r="F42" s="10"/>
      <c r="K42" s="148"/>
      <c r="L42" s="161">
        <f t="shared" si="1"/>
        <v>0</v>
      </c>
      <c r="M42" s="161"/>
    </row>
    <row r="43" spans="1:13" s="1" customFormat="1" ht="32.4" customHeight="1" x14ac:dyDescent="0.3">
      <c r="A43" s="3"/>
      <c r="B43" s="16"/>
      <c r="C43" s="3"/>
      <c r="D43" s="17"/>
      <c r="E43" s="3"/>
      <c r="F43" s="10"/>
      <c r="K43" s="147"/>
      <c r="L43" s="161">
        <f t="shared" si="1"/>
        <v>0</v>
      </c>
      <c r="M43" s="161"/>
    </row>
    <row r="44" spans="1:13" s="1" customFormat="1" ht="32.4" customHeight="1" x14ac:dyDescent="0.3">
      <c r="A44" s="3"/>
      <c r="B44" s="16"/>
      <c r="C44" s="3"/>
      <c r="D44" s="17"/>
      <c r="E44" s="3"/>
      <c r="F44" s="10"/>
      <c r="K44" s="147"/>
      <c r="L44" s="161">
        <f t="shared" si="1"/>
        <v>0</v>
      </c>
      <c r="M44" s="161"/>
    </row>
    <row r="45" spans="1:13" s="1" customFormat="1" ht="32.4" customHeight="1" x14ac:dyDescent="0.3">
      <c r="A45" s="3"/>
      <c r="B45" s="129"/>
      <c r="C45" s="3"/>
      <c r="D45" s="17"/>
      <c r="E45" s="3"/>
      <c r="F45" s="10"/>
      <c r="K45" s="147"/>
      <c r="L45" s="161">
        <f t="shared" si="1"/>
        <v>0</v>
      </c>
      <c r="M45" s="161"/>
    </row>
    <row r="46" spans="1:13" s="1" customFormat="1" ht="32.4" customHeight="1" x14ac:dyDescent="0.3">
      <c r="A46" s="3"/>
      <c r="B46" s="129"/>
      <c r="C46" s="3"/>
      <c r="D46" s="17"/>
      <c r="E46" s="3"/>
      <c r="F46" s="10"/>
      <c r="K46" s="147"/>
      <c r="L46" s="161">
        <f t="shared" si="1"/>
        <v>0</v>
      </c>
      <c r="M46" s="161"/>
    </row>
    <row r="47" spans="1:13" s="1" customFormat="1" ht="18" customHeight="1" x14ac:dyDescent="0.3">
      <c r="A47" s="3"/>
      <c r="B47" s="5" t="s">
        <v>17</v>
      </c>
      <c r="C47" s="5"/>
      <c r="D47" s="18">
        <f>SUM(D35:D46)</f>
        <v>0</v>
      </c>
      <c r="E47" s="3"/>
      <c r="K47" s="147"/>
      <c r="L47" s="152">
        <f>SUM(L35:L46)</f>
        <v>0</v>
      </c>
      <c r="M47" s="161"/>
    </row>
    <row r="48" spans="1:13" s="1" customFormat="1" ht="9.6" customHeight="1" x14ac:dyDescent="0.3">
      <c r="A48" s="3"/>
      <c r="B48" s="5"/>
      <c r="C48" s="5"/>
      <c r="D48" s="18"/>
      <c r="E48" s="3"/>
      <c r="K48" s="148"/>
      <c r="L48" s="161"/>
      <c r="M48" s="161"/>
    </row>
    <row r="49" spans="1:13" s="1" customFormat="1" ht="18" customHeight="1" x14ac:dyDescent="0.3">
      <c r="A49" s="3"/>
      <c r="B49" s="3" t="s">
        <v>18</v>
      </c>
      <c r="C49" s="5"/>
      <c r="D49" s="17"/>
      <c r="E49" s="3"/>
      <c r="K49" s="148"/>
      <c r="L49" s="153">
        <f>D50-L47</f>
        <v>0</v>
      </c>
      <c r="M49" s="161"/>
    </row>
    <row r="50" spans="1:13" s="1" customFormat="1" ht="18" customHeight="1" x14ac:dyDescent="0.3">
      <c r="A50" s="3"/>
      <c r="B50" s="5" t="s">
        <v>19</v>
      </c>
      <c r="C50" s="5"/>
      <c r="D50" s="18">
        <f>D47+D49</f>
        <v>0</v>
      </c>
      <c r="E50" s="3"/>
      <c r="K50" s="148"/>
      <c r="L50" s="162">
        <f>L47+L49</f>
        <v>0</v>
      </c>
      <c r="M50" s="161"/>
    </row>
    <row r="51" spans="1:13" s="1" customFormat="1" ht="16.2" customHeight="1" x14ac:dyDescent="0.3">
      <c r="A51" s="3"/>
      <c r="B51" s="3"/>
      <c r="C51" s="3"/>
      <c r="D51" s="3"/>
      <c r="E51" s="3"/>
      <c r="F51" s="10"/>
      <c r="K51" s="148"/>
      <c r="L51" s="161"/>
      <c r="M51" s="161"/>
    </row>
    <row r="52" spans="1:13" s="1" customFormat="1" ht="11.7" customHeight="1" x14ac:dyDescent="0.3">
      <c r="A52" s="3"/>
      <c r="B52" s="5" t="s">
        <v>20</v>
      </c>
      <c r="C52" s="3"/>
      <c r="D52" s="3"/>
      <c r="E52" s="3"/>
      <c r="F52" s="10"/>
      <c r="K52" s="148"/>
      <c r="L52" s="161"/>
      <c r="M52" s="161"/>
    </row>
    <row r="53" spans="1:13" s="1" customFormat="1" ht="19.95" customHeight="1" x14ac:dyDescent="0.3">
      <c r="A53" s="3"/>
      <c r="B53" s="194" t="s">
        <v>21</v>
      </c>
      <c r="C53" s="195"/>
      <c r="D53" s="195"/>
      <c r="E53" s="3"/>
      <c r="F53" s="10"/>
      <c r="K53" s="149" t="s">
        <v>310</v>
      </c>
      <c r="L53" s="149" t="s">
        <v>310</v>
      </c>
      <c r="M53" s="161"/>
    </row>
    <row r="54" spans="1:13" s="1" customFormat="1" ht="6" customHeight="1" x14ac:dyDescent="0.3">
      <c r="A54" s="3"/>
      <c r="B54" s="19"/>
      <c r="C54" s="20"/>
      <c r="D54" s="20"/>
      <c r="E54" s="3"/>
      <c r="F54" s="10"/>
      <c r="K54" s="136"/>
      <c r="L54" s="136"/>
      <c r="M54" s="161"/>
    </row>
    <row r="55" spans="1:13" s="1" customFormat="1" ht="67.2" customHeight="1" x14ac:dyDescent="0.3">
      <c r="A55" s="3"/>
      <c r="B55" s="21" t="s">
        <v>22</v>
      </c>
      <c r="C55" s="3"/>
      <c r="D55" s="17"/>
      <c r="E55" s="3"/>
      <c r="F55" s="10"/>
      <c r="K55" s="148">
        <f>IF(Demandeur!G45="oui",0,D50*0.2)</f>
        <v>0</v>
      </c>
      <c r="L55" s="148" t="str">
        <f>IF(D55+D58+D59+D60="","non-admissible",IF((D55+D58+D59+D60)&gt;=K55,"admissible","non-admissible"))</f>
        <v>admissible</v>
      </c>
      <c r="M55" s="151" t="s">
        <v>328</v>
      </c>
    </row>
    <row r="56" spans="1:13" s="1" customFormat="1" ht="39.6" x14ac:dyDescent="0.3">
      <c r="A56" s="3"/>
      <c r="B56" s="22" t="s">
        <v>23</v>
      </c>
      <c r="C56" s="3"/>
      <c r="D56" s="17"/>
      <c r="E56" s="3"/>
      <c r="F56" s="10"/>
      <c r="K56" s="148">
        <f>IF(Demandeur!G45="oui",L47,D47*0.5)</f>
        <v>0</v>
      </c>
      <c r="L56" s="148" t="str">
        <f>IF(D56="","admissible",IF(K56&gt;=D56,"admissible","non-admissible"))</f>
        <v>admissible</v>
      </c>
      <c r="M56" s="151" t="s">
        <v>312</v>
      </c>
    </row>
    <row r="57" spans="1:13" s="1" customFormat="1" ht="39.6" x14ac:dyDescent="0.3">
      <c r="A57" s="3"/>
      <c r="B57" s="23" t="s">
        <v>24</v>
      </c>
      <c r="C57" s="3"/>
      <c r="D57" s="17"/>
      <c r="E57" s="3"/>
      <c r="F57" s="10"/>
      <c r="K57" s="148">
        <f>IF(Demandeur!G45="oui",D50,D50*0.8)</f>
        <v>0</v>
      </c>
      <c r="L57" s="148" t="str">
        <f>IF(D57="","admissible",IF(K57&gt;=D57,"admissible","non-admissible"))</f>
        <v>admissible</v>
      </c>
      <c r="M57" s="151" t="s">
        <v>313</v>
      </c>
    </row>
    <row r="58" spans="1:13" s="1" customFormat="1" ht="18" customHeight="1" x14ac:dyDescent="0.3">
      <c r="A58" s="3"/>
      <c r="B58" s="21" t="s">
        <v>25</v>
      </c>
      <c r="C58" s="3"/>
      <c r="D58" s="17"/>
      <c r="E58" s="3"/>
      <c r="F58" s="10"/>
      <c r="K58" s="148"/>
      <c r="L58" s="148"/>
      <c r="M58" s="148"/>
    </row>
    <row r="59" spans="1:13" s="1" customFormat="1" ht="18" customHeight="1" x14ac:dyDescent="0.3">
      <c r="A59" s="3"/>
      <c r="B59" s="24"/>
      <c r="C59" s="3"/>
      <c r="D59" s="17"/>
      <c r="E59" s="3"/>
      <c r="F59" s="10"/>
      <c r="K59" s="148"/>
      <c r="L59" s="148"/>
      <c r="M59" s="148"/>
    </row>
    <row r="60" spans="1:13" s="1" customFormat="1" ht="18" customHeight="1" x14ac:dyDescent="0.3">
      <c r="A60" s="3"/>
      <c r="B60" s="24"/>
      <c r="C60" s="3"/>
      <c r="D60" s="17"/>
      <c r="E60" s="3"/>
      <c r="F60" s="10"/>
      <c r="K60" s="148"/>
      <c r="L60" s="148"/>
      <c r="M60" s="148"/>
    </row>
    <row r="61" spans="1:13" s="1" customFormat="1" ht="21" customHeight="1" x14ac:dyDescent="0.3">
      <c r="A61" s="3"/>
      <c r="B61" s="5" t="s">
        <v>26</v>
      </c>
      <c r="C61" s="5"/>
      <c r="D61" s="25">
        <f>SUM(D55:D60)</f>
        <v>0</v>
      </c>
      <c r="E61" s="3" t="s">
        <v>27</v>
      </c>
      <c r="F61" s="10"/>
      <c r="K61" s="148"/>
      <c r="L61" s="148"/>
      <c r="M61" s="148"/>
    </row>
    <row r="62" spans="1:13" s="1" customFormat="1" ht="9" customHeight="1" x14ac:dyDescent="0.3">
      <c r="A62" s="3"/>
      <c r="B62" s="5"/>
      <c r="C62" s="5"/>
      <c r="D62" s="25"/>
      <c r="E62" s="3"/>
      <c r="F62" s="10"/>
      <c r="K62" s="148"/>
      <c r="L62" s="148"/>
      <c r="M62" s="148"/>
    </row>
    <row r="63" spans="1:13" s="1" customFormat="1" ht="24" customHeight="1" x14ac:dyDescent="0.3">
      <c r="A63" s="3"/>
      <c r="B63" s="26" t="s">
        <v>28</v>
      </c>
      <c r="C63" s="190" t="s">
        <v>29</v>
      </c>
      <c r="D63" s="190"/>
      <c r="E63" s="3"/>
      <c r="F63" s="10"/>
      <c r="K63" s="148"/>
      <c r="L63" s="148"/>
      <c r="M63" s="148"/>
    </row>
    <row r="64" spans="1:13" s="1" customFormat="1" ht="15" customHeight="1" x14ac:dyDescent="0.3">
      <c r="A64" s="3"/>
      <c r="B64" s="3"/>
      <c r="C64" s="3"/>
      <c r="D64" s="3"/>
      <c r="E64" s="3"/>
      <c r="F64" s="10"/>
      <c r="K64" s="148"/>
      <c r="L64" s="148"/>
      <c r="M64" s="148"/>
    </row>
  </sheetData>
  <sheetProtection algorithmName="SHA-512" hashValue="BR1FOtyMekPdmH8UfIcMactKvNXPlpVx8Ck3gb3VnWFEEg96sk/Pxf+UK54VjPZGzO8mCZtoYW/6a19KNFKCKw==" saltValue="qcjmOhWxf2dxu+e4yWoVUg==" spinCount="100000" sheet="1" objects="1" scenarios="1"/>
  <mergeCells count="20">
    <mergeCell ref="B24:D24"/>
    <mergeCell ref="B2:D2"/>
    <mergeCell ref="B3:D3"/>
    <mergeCell ref="B5:D5"/>
    <mergeCell ref="B6:D6"/>
    <mergeCell ref="B9:D9"/>
    <mergeCell ref="B13:D13"/>
    <mergeCell ref="B15:D15"/>
    <mergeCell ref="B16:D16"/>
    <mergeCell ref="B17:D17"/>
    <mergeCell ref="B14:D14"/>
    <mergeCell ref="B22:D22"/>
    <mergeCell ref="B53:D53"/>
    <mergeCell ref="C63:D63"/>
    <mergeCell ref="B25:D25"/>
    <mergeCell ref="B27:C27"/>
    <mergeCell ref="B28:C28"/>
    <mergeCell ref="B30:D30"/>
    <mergeCell ref="B33:D33"/>
    <mergeCell ref="B34:C34"/>
  </mergeCells>
  <dataValidations count="2">
    <dataValidation type="decimal" allowBlank="1" showInputMessage="1" showErrorMessage="1" sqref="D34:D46 D55:D60" xr:uid="{6CC1EB10-A8FD-447D-81AC-5DC5C598003A}">
      <formula1>0</formula1>
      <formula2>5000000</formula2>
    </dataValidation>
    <dataValidation type="date" allowBlank="1" showInputMessage="1" showErrorMessage="1" sqref="D27:D28" xr:uid="{BCC7B39A-C8BA-4929-AA2C-D03057C5688E}">
      <formula1>45139</formula1>
      <formula2>55001</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83820</xdr:colOff>
                    <xdr:row>12</xdr:row>
                    <xdr:rowOff>7620</xdr:rowOff>
                  </from>
                  <to>
                    <xdr:col>1</xdr:col>
                    <xdr:colOff>327660</xdr:colOff>
                    <xdr:row>13</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99060</xdr:colOff>
                    <xdr:row>12</xdr:row>
                    <xdr:rowOff>228600</xdr:rowOff>
                  </from>
                  <to>
                    <xdr:col>1</xdr:col>
                    <xdr:colOff>327660</xdr:colOff>
                    <xdr:row>14</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99060</xdr:colOff>
                    <xdr:row>14</xdr:row>
                    <xdr:rowOff>228600</xdr:rowOff>
                  </from>
                  <to>
                    <xdr:col>1</xdr:col>
                    <xdr:colOff>335280</xdr:colOff>
                    <xdr:row>16</xdr:row>
                    <xdr:rowOff>22860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106680</xdr:colOff>
                    <xdr:row>18</xdr:row>
                    <xdr:rowOff>213360</xdr:rowOff>
                  </from>
                  <to>
                    <xdr:col>1</xdr:col>
                    <xdr:colOff>335280</xdr:colOff>
                    <xdr:row>19</xdr:row>
                    <xdr:rowOff>228600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106680</xdr:colOff>
                    <xdr:row>16</xdr:row>
                    <xdr:rowOff>228600</xdr:rowOff>
                  </from>
                  <to>
                    <xdr:col>1</xdr:col>
                    <xdr:colOff>335280</xdr:colOff>
                    <xdr:row>18</xdr:row>
                    <xdr:rowOff>7620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114300</xdr:colOff>
                    <xdr:row>17</xdr:row>
                    <xdr:rowOff>220980</xdr:rowOff>
                  </from>
                  <to>
                    <xdr:col>1</xdr:col>
                    <xdr:colOff>342900</xdr:colOff>
                    <xdr:row>19</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99060</xdr:colOff>
                    <xdr:row>15</xdr:row>
                    <xdr:rowOff>220980</xdr:rowOff>
                  </from>
                  <to>
                    <xdr:col>1</xdr:col>
                    <xdr:colOff>327660</xdr:colOff>
                    <xdr:row>17</xdr:row>
                    <xdr:rowOff>7620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99060</xdr:colOff>
                    <xdr:row>13</xdr:row>
                    <xdr:rowOff>213360</xdr:rowOff>
                  </from>
                  <to>
                    <xdr:col>1</xdr:col>
                    <xdr:colOff>327660</xdr:colOff>
                    <xdr:row>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9C9D-F2A3-484E-A04B-8D873A416DBC}">
  <sheetPr>
    <tabColor rgb="FF00B0F0"/>
  </sheetPr>
  <dimension ref="A1:J35"/>
  <sheetViews>
    <sheetView showGridLines="0" zoomScaleNormal="100" workbookViewId="0">
      <selection activeCell="B30" sqref="B30"/>
    </sheetView>
  </sheetViews>
  <sheetFormatPr baseColWidth="10" defaultRowHeight="14.4" x14ac:dyDescent="0.3"/>
  <cols>
    <col min="1" max="1" width="4.6640625" customWidth="1"/>
    <col min="2" max="2" width="71.109375" customWidth="1"/>
    <col min="3" max="3" width="8.33203125" customWidth="1"/>
    <col min="4" max="4" width="14.33203125" bestFit="1" customWidth="1"/>
    <col min="5" max="5" width="4.44140625" customWidth="1"/>
    <col min="6" max="6" width="11.5546875" hidden="1" customWidth="1"/>
    <col min="7" max="7" width="6.6640625" hidden="1" customWidth="1"/>
    <col min="8" max="8" width="47" hidden="1" customWidth="1"/>
    <col min="9" max="9" width="24.44140625" style="136" hidden="1" customWidth="1"/>
    <col min="10" max="10" width="56.33203125" hidden="1" customWidth="1"/>
    <col min="11" max="11" width="0" hidden="1" customWidth="1"/>
  </cols>
  <sheetData>
    <row r="1" spans="1:10" s="1" customFormat="1" ht="7.95" customHeight="1" x14ac:dyDescent="0.3">
      <c r="A1" s="48"/>
      <c r="B1" s="48"/>
      <c r="C1" s="48"/>
      <c r="D1" s="48"/>
      <c r="E1" s="48"/>
      <c r="I1" s="64"/>
    </row>
    <row r="2" spans="1:10" s="1" customFormat="1" ht="27.6" customHeight="1" x14ac:dyDescent="0.3">
      <c r="A2" s="48"/>
      <c r="B2" s="180" t="s">
        <v>0</v>
      </c>
      <c r="C2" s="180"/>
      <c r="D2" s="180"/>
      <c r="E2" s="49"/>
      <c r="I2" s="64" t="s">
        <v>294</v>
      </c>
      <c r="J2" s="144" t="s">
        <v>315</v>
      </c>
    </row>
    <row r="3" spans="1:10" s="1" customFormat="1" ht="13.8" x14ac:dyDescent="0.3">
      <c r="A3" s="48"/>
      <c r="B3" s="181" t="s">
        <v>1</v>
      </c>
      <c r="C3" s="181"/>
      <c r="D3" s="181"/>
      <c r="E3" s="50"/>
      <c r="I3" s="64"/>
    </row>
    <row r="4" spans="1:10" s="1" customFormat="1" ht="13.2" x14ac:dyDescent="0.3">
      <c r="A4" s="48"/>
      <c r="B4" s="51"/>
      <c r="C4" s="51"/>
      <c r="D4" s="51"/>
      <c r="E4" s="51"/>
      <c r="I4" s="64"/>
    </row>
    <row r="5" spans="1:10" s="1" customFormat="1" ht="33.6" customHeight="1" x14ac:dyDescent="0.3">
      <c r="A5" s="48"/>
      <c r="B5" s="199" t="s">
        <v>30</v>
      </c>
      <c r="C5" s="201"/>
      <c r="D5" s="201"/>
      <c r="E5" s="48"/>
      <c r="I5" s="136"/>
    </row>
    <row r="6" spans="1:10" s="1" customFormat="1" ht="45" customHeight="1" x14ac:dyDescent="0.3">
      <c r="A6" s="48"/>
      <c r="B6" s="182" t="s">
        <v>31</v>
      </c>
      <c r="C6" s="182"/>
      <c r="D6" s="182"/>
      <c r="E6" s="52"/>
      <c r="I6" s="136"/>
    </row>
    <row r="7" spans="1:10" s="1" customFormat="1" ht="13.2" x14ac:dyDescent="0.3">
      <c r="A7" s="48"/>
      <c r="B7" s="48"/>
      <c r="C7" s="48"/>
      <c r="D7" s="48"/>
      <c r="E7" s="48"/>
      <c r="I7" s="136"/>
    </row>
    <row r="8" spans="1:10" s="1" customFormat="1" ht="18" customHeight="1" x14ac:dyDescent="0.3">
      <c r="A8" s="3"/>
      <c r="B8" s="3"/>
      <c r="C8" s="3"/>
      <c r="D8" s="3"/>
      <c r="E8" s="3"/>
      <c r="I8" s="136"/>
    </row>
    <row r="9" spans="1:10" s="1" customFormat="1" ht="19.2" customHeight="1" x14ac:dyDescent="0.3">
      <c r="A9" s="3"/>
      <c r="B9" s="27" t="s">
        <v>206</v>
      </c>
      <c r="C9" s="3"/>
      <c r="D9" s="3"/>
      <c r="E9" s="3"/>
      <c r="F9" s="7" t="b">
        <v>0</v>
      </c>
      <c r="G9" s="1" t="str">
        <f>IF(I9="",IF(F9,"Oui","Non"),I9)</f>
        <v>Non</v>
      </c>
      <c r="I9" s="136"/>
    </row>
    <row r="10" spans="1:10" s="1" customFormat="1" ht="19.2" customHeight="1" x14ac:dyDescent="0.3">
      <c r="A10" s="3"/>
      <c r="B10" s="27" t="s">
        <v>205</v>
      </c>
      <c r="C10" s="3"/>
      <c r="D10" s="3"/>
      <c r="E10" s="3"/>
      <c r="F10" s="7" t="b">
        <v>0</v>
      </c>
      <c r="G10" s="1" t="str">
        <f>IF(I10="",IF(F10,"Oui","Non"),I10)</f>
        <v>Non</v>
      </c>
      <c r="I10" s="136"/>
    </row>
    <row r="11" spans="1:10" s="1" customFormat="1" ht="19.2" customHeight="1" x14ac:dyDescent="0.3">
      <c r="A11" s="3"/>
      <c r="B11" s="27"/>
      <c r="C11" s="3"/>
      <c r="D11" s="3"/>
      <c r="E11" s="3"/>
      <c r="F11" s="7"/>
      <c r="G11" s="7"/>
      <c r="I11" s="136"/>
    </row>
    <row r="12" spans="1:10" s="1" customFormat="1" ht="19.2" customHeight="1" x14ac:dyDescent="0.3">
      <c r="A12" s="3"/>
      <c r="B12" s="192" t="s">
        <v>32</v>
      </c>
      <c r="C12" s="192"/>
      <c r="D12" s="145" t="str">
        <f>IF('Événement visé'!D17="","",'Événement visé'!D17)</f>
        <v/>
      </c>
      <c r="E12" s="3"/>
      <c r="F12" s="7"/>
      <c r="G12" s="7"/>
      <c r="I12" s="136"/>
    </row>
    <row r="13" spans="1:10" s="1" customFormat="1" ht="19.2" customHeight="1" x14ac:dyDescent="0.3">
      <c r="A13" s="3"/>
      <c r="B13" s="192" t="s">
        <v>33</v>
      </c>
      <c r="C13" s="192"/>
      <c r="D13" s="145" t="str">
        <f>IF('Événement visé'!D18="","",'Événement visé'!D18)</f>
        <v/>
      </c>
      <c r="E13" s="3"/>
      <c r="F13" s="7"/>
      <c r="G13" s="7"/>
      <c r="I13" s="136"/>
    </row>
    <row r="14" spans="1:10" s="1" customFormat="1" ht="13.2" x14ac:dyDescent="0.3">
      <c r="A14" s="3"/>
      <c r="B14" s="3"/>
      <c r="C14" s="3"/>
      <c r="D14" s="3"/>
      <c r="E14" s="3"/>
      <c r="I14" s="136"/>
    </row>
    <row r="15" spans="1:10" s="1" customFormat="1" ht="20.7" customHeight="1" x14ac:dyDescent="0.3">
      <c r="A15" s="4"/>
      <c r="B15" s="199" t="s">
        <v>34</v>
      </c>
      <c r="C15" s="199"/>
      <c r="D15" s="199"/>
      <c r="E15" s="2"/>
      <c r="I15" s="136"/>
    </row>
    <row r="16" spans="1:10" s="1" customFormat="1" ht="13.2" x14ac:dyDescent="0.3">
      <c r="A16" s="3"/>
      <c r="B16" s="3"/>
      <c r="C16" s="3"/>
      <c r="D16" s="3"/>
      <c r="E16" s="3"/>
      <c r="I16" s="136"/>
    </row>
    <row r="17" spans="1:10" s="1" customFormat="1" ht="13.2" x14ac:dyDescent="0.3">
      <c r="A17" s="3"/>
      <c r="B17" s="5" t="s">
        <v>35</v>
      </c>
      <c r="C17" s="3"/>
      <c r="D17" s="28"/>
      <c r="E17" s="3"/>
      <c r="I17" s="136"/>
    </row>
    <row r="18" spans="1:10" s="1" customFormat="1" ht="6.6" customHeight="1" x14ac:dyDescent="0.3">
      <c r="A18" s="3"/>
      <c r="B18" s="3"/>
      <c r="C18" s="3"/>
      <c r="D18" s="3"/>
      <c r="E18" s="3"/>
      <c r="I18" s="136"/>
    </row>
    <row r="19" spans="1:10" s="1" customFormat="1" ht="32.4" customHeight="1" x14ac:dyDescent="0.3">
      <c r="A19" s="3"/>
      <c r="B19" s="8" t="s">
        <v>36</v>
      </c>
      <c r="C19" s="8"/>
      <c r="D19" s="29"/>
      <c r="E19" s="3"/>
      <c r="F19" s="148">
        <f>IF(J19="",D19,J19)</f>
        <v>0</v>
      </c>
      <c r="H19" s="164" t="s">
        <v>323</v>
      </c>
      <c r="I19" s="136"/>
      <c r="J19" s="151"/>
    </row>
    <row r="20" spans="1:10" s="1" customFormat="1" ht="32.4" customHeight="1" x14ac:dyDescent="0.3">
      <c r="A20" s="3"/>
      <c r="B20" s="30" t="s">
        <v>37</v>
      </c>
      <c r="C20" s="8"/>
      <c r="D20" s="31" t="s">
        <v>297</v>
      </c>
      <c r="E20" s="3"/>
      <c r="I20" s="136"/>
    </row>
    <row r="21" spans="1:10" s="1" customFormat="1" ht="25.2" customHeight="1" x14ac:dyDescent="0.3">
      <c r="A21" s="3"/>
      <c r="B21" s="30" t="s">
        <v>38</v>
      </c>
      <c r="C21" s="8"/>
      <c r="D21" s="31"/>
      <c r="E21" s="3"/>
      <c r="I21" s="136"/>
    </row>
    <row r="22" spans="1:10" s="1" customFormat="1" ht="77.400000000000006" customHeight="1" x14ac:dyDescent="0.3">
      <c r="A22" s="3"/>
      <c r="B22" s="206"/>
      <c r="C22" s="207"/>
      <c r="D22" s="208"/>
      <c r="E22" s="3"/>
      <c r="I22" s="136"/>
    </row>
    <row r="23" spans="1:10" s="1" customFormat="1" ht="21" customHeight="1" x14ac:dyDescent="0.3">
      <c r="A23" s="3"/>
      <c r="B23" s="3"/>
      <c r="C23" s="3"/>
      <c r="D23" s="3"/>
      <c r="E23" s="11"/>
      <c r="G23" s="10"/>
      <c r="I23" s="136"/>
    </row>
    <row r="24" spans="1:10" s="1" customFormat="1" ht="20.7" customHeight="1" x14ac:dyDescent="0.3">
      <c r="A24" s="4"/>
      <c r="B24" s="199" t="s">
        <v>39</v>
      </c>
      <c r="C24" s="199"/>
      <c r="D24" s="199"/>
      <c r="E24" s="2"/>
      <c r="I24" s="136"/>
    </row>
    <row r="25" spans="1:10" s="1" customFormat="1" ht="9.6" customHeight="1" x14ac:dyDescent="0.3">
      <c r="A25" s="3"/>
      <c r="B25" s="5"/>
      <c r="C25" s="3"/>
      <c r="D25" s="15"/>
      <c r="E25" s="15"/>
      <c r="F25" s="10"/>
      <c r="I25" s="136"/>
    </row>
    <row r="26" spans="1:10" s="1" customFormat="1" ht="26.4" customHeight="1" x14ac:dyDescent="0.3">
      <c r="A26" s="3"/>
      <c r="B26" s="178" t="s">
        <v>232</v>
      </c>
      <c r="C26" s="178"/>
      <c r="D26" s="178"/>
      <c r="E26" s="15"/>
      <c r="F26" s="10"/>
      <c r="I26" s="136"/>
    </row>
    <row r="27" spans="1:10" s="1" customFormat="1" ht="13.2" x14ac:dyDescent="0.3">
      <c r="A27" s="3"/>
      <c r="B27" s="195"/>
      <c r="C27" s="195"/>
      <c r="D27" s="195"/>
      <c r="E27" s="3"/>
      <c r="F27" s="10"/>
      <c r="I27" s="136"/>
    </row>
    <row r="28" spans="1:10" s="1" customFormat="1" ht="43.95" customHeight="1" x14ac:dyDescent="0.3">
      <c r="A28" s="3"/>
      <c r="B28" s="32" t="s">
        <v>40</v>
      </c>
      <c r="C28" s="33">
        <f>IF('Événement visé'!D51-'Événement visé'!D43&lt;0,0,'Événement visé'!D51-'Événement visé'!D43)</f>
        <v>0</v>
      </c>
      <c r="D28" s="34">
        <f>IF($C$28="",0,$C$28*100)</f>
        <v>0</v>
      </c>
      <c r="E28" s="3"/>
      <c r="F28" s="10"/>
      <c r="I28" s="136"/>
    </row>
    <row r="29" spans="1:10" s="1" customFormat="1" ht="92.4" x14ac:dyDescent="0.3">
      <c r="A29" s="3"/>
      <c r="B29" s="32" t="s">
        <v>218</v>
      </c>
      <c r="C29" s="35" t="str">
        <f>'Événement visé'!$H$60</f>
        <v>Non</v>
      </c>
      <c r="D29" s="34">
        <f>IF($C$29="Oui",$D$28*0.2,0)</f>
        <v>0</v>
      </c>
      <c r="E29" s="3"/>
      <c r="F29" s="10"/>
      <c r="H29" s="163" t="s">
        <v>321</v>
      </c>
      <c r="I29" s="136" t="s">
        <v>322</v>
      </c>
      <c r="J29" s="163" t="str">
        <f>IF('Événement visé'!H60&lt;&gt;'Événement visé'!I60,"oui","non")</f>
        <v>non</v>
      </c>
    </row>
    <row r="30" spans="1:10" s="1" customFormat="1" ht="26.4" x14ac:dyDescent="0.3">
      <c r="A30" s="3"/>
      <c r="B30" s="36" t="s">
        <v>217</v>
      </c>
      <c r="C30" s="35" t="str">
        <f>IF(IFERROR('Événement visé'!I33,0)="","",IFERROR('Événement visé'!$I$33,0))</f>
        <v>Non</v>
      </c>
      <c r="D30" s="34">
        <f>IF($C$30="Oui",($D$28*0.2),0)</f>
        <v>0</v>
      </c>
      <c r="E30" s="3"/>
      <c r="F30" s="10"/>
      <c r="H30" s="163"/>
      <c r="I30" s="136"/>
      <c r="J30" s="144" t="s">
        <v>308</v>
      </c>
    </row>
    <row r="31" spans="1:10" s="1" customFormat="1" ht="13.2" x14ac:dyDescent="0.3">
      <c r="A31" s="3"/>
      <c r="B31" s="204" t="s">
        <v>41</v>
      </c>
      <c r="C31" s="205"/>
      <c r="D31" s="34">
        <f>IF(F19="",0,MIN(F19,10000))</f>
        <v>0</v>
      </c>
      <c r="E31" s="3"/>
      <c r="F31" s="10"/>
      <c r="I31" s="136"/>
    </row>
    <row r="32" spans="1:10" s="1" customFormat="1" ht="22.95" customHeight="1" x14ac:dyDescent="0.3">
      <c r="A32" s="3"/>
      <c r="B32" s="8" t="s">
        <v>42</v>
      </c>
      <c r="C32" s="8"/>
      <c r="D32" s="18">
        <f>SUM(D28:D31)</f>
        <v>0</v>
      </c>
      <c r="E32" s="3"/>
      <c r="F32" s="10"/>
      <c r="I32" s="136"/>
    </row>
    <row r="33" spans="1:9" s="1" customFormat="1" ht="16.2" customHeight="1" x14ac:dyDescent="0.3">
      <c r="A33" s="3"/>
      <c r="B33" s="5" t="s">
        <v>43</v>
      </c>
      <c r="C33" s="3"/>
      <c r="D33" s="25">
        <f>IF(D32&gt;=100000,100000,D32)</f>
        <v>0</v>
      </c>
      <c r="E33" s="3"/>
      <c r="F33" s="10"/>
      <c r="I33" s="136"/>
    </row>
    <row r="34" spans="1:9" s="1" customFormat="1" ht="15" customHeight="1" x14ac:dyDescent="0.3">
      <c r="A34" s="3"/>
      <c r="B34" s="5" t="s">
        <v>44</v>
      </c>
      <c r="C34" s="3"/>
      <c r="D34" s="37"/>
      <c r="E34" s="3"/>
      <c r="F34" s="10"/>
      <c r="I34" s="136"/>
    </row>
    <row r="35" spans="1:9" ht="39.6" customHeight="1" x14ac:dyDescent="0.3"/>
  </sheetData>
  <sheetProtection algorithmName="SHA-512" hashValue="xT4Y/5dOpGauV386Z10bWDgr63mNJcpSWk4Yhj9A6E8yMujLkx0cDYzowZRStx9B8eCL3ZLs5GGYl0LBAhdraw==" saltValue="Rwn2zF/Uim7wuQndPfnWuA==" spinCount="100000" sheet="1" objects="1" scenarios="1"/>
  <mergeCells count="12">
    <mergeCell ref="B31:C31"/>
    <mergeCell ref="B2:D2"/>
    <mergeCell ref="B3:D3"/>
    <mergeCell ref="B5:D5"/>
    <mergeCell ref="B6:D6"/>
    <mergeCell ref="B12:C12"/>
    <mergeCell ref="B13:C13"/>
    <mergeCell ref="B15:D15"/>
    <mergeCell ref="B22:D22"/>
    <mergeCell ref="B24:D24"/>
    <mergeCell ref="B26:D26"/>
    <mergeCell ref="B27:D27"/>
  </mergeCells>
  <conditionalFormatting sqref="D32">
    <cfRule type="cellIs" dxfId="3" priority="1" operator="greaterThan">
      <formula>200000</formula>
    </cfRule>
  </conditionalFormatting>
  <dataValidations count="2">
    <dataValidation type="decimal" allowBlank="1" showInputMessage="1" showErrorMessage="1" sqref="D31 D28:D30" xr:uid="{ACE7442A-EA54-425B-8D41-6F934023C321}">
      <formula1>0</formula1>
      <formula2>5000000</formula2>
    </dataValidation>
    <dataValidation type="decimal" allowBlank="1" showInputMessage="1" showErrorMessage="1" error="Le montant maximal est 25 000 $" sqref="D19" xr:uid="{4EDBC6AD-830C-45B6-811C-DE2225B2E27F}">
      <formula1>0</formula1>
      <formula2>25000</formula2>
    </dataValidation>
  </dataValidations>
  <pageMargins left="0.7" right="0.7" top="0.75" bottom="0.75" header="0.3" footer="0.3"/>
  <pageSetup orientation="portrait" r:id="rId1"/>
  <ignoredErrors>
    <ignoredError sqref="D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297180</xdr:colOff>
                    <xdr:row>8</xdr:row>
                    <xdr:rowOff>22860</xdr:rowOff>
                  </from>
                  <to>
                    <xdr:col>1</xdr:col>
                    <xdr:colOff>289560</xdr:colOff>
                    <xdr:row>8</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289560</xdr:colOff>
                    <xdr:row>9</xdr:row>
                    <xdr:rowOff>7620</xdr:rowOff>
                  </from>
                  <to>
                    <xdr:col>1</xdr:col>
                    <xdr:colOff>289560</xdr:colOff>
                    <xdr:row>9</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3E49-9AD0-44F5-A98F-AED377832948}">
  <sheetPr>
    <tabColor rgb="FF0070C0"/>
  </sheetPr>
  <dimension ref="A1:G37"/>
  <sheetViews>
    <sheetView tabSelected="1" workbookViewId="0">
      <selection activeCell="H28" sqref="H28"/>
    </sheetView>
  </sheetViews>
  <sheetFormatPr baseColWidth="10" defaultColWidth="10.88671875" defaultRowHeight="14.4" x14ac:dyDescent="0.3"/>
  <cols>
    <col min="1" max="1" width="4.33203125" style="68" customWidth="1"/>
    <col min="2" max="2" width="8" style="68" customWidth="1"/>
    <col min="3" max="3" width="76.33203125" style="68" customWidth="1"/>
    <col min="4" max="4" width="10.88671875" style="68"/>
    <col min="5" max="5" width="0" style="68" hidden="1" customWidth="1"/>
    <col min="6" max="6" width="22.5546875" style="68" hidden="1" customWidth="1"/>
    <col min="7" max="7" width="34" style="68" hidden="1" customWidth="1"/>
    <col min="8" max="8" width="0" style="68" hidden="1" customWidth="1"/>
    <col min="9" max="16384" width="10.88671875" style="68"/>
  </cols>
  <sheetData>
    <row r="1" spans="1:7" x14ac:dyDescent="0.3">
      <c r="A1" s="48"/>
      <c r="B1" s="48"/>
      <c r="C1" s="48"/>
      <c r="D1" s="48"/>
      <c r="F1" s="64"/>
    </row>
    <row r="2" spans="1:7" ht="30" customHeight="1" x14ac:dyDescent="0.3">
      <c r="A2" s="48"/>
      <c r="B2" s="180" t="s">
        <v>0</v>
      </c>
      <c r="C2" s="180"/>
      <c r="D2" s="48"/>
      <c r="F2" s="64" t="s">
        <v>294</v>
      </c>
      <c r="G2" s="144" t="s">
        <v>332</v>
      </c>
    </row>
    <row r="3" spans="1:7" ht="14.4" customHeight="1" x14ac:dyDescent="0.3">
      <c r="A3" s="48"/>
      <c r="B3" s="181" t="s">
        <v>1</v>
      </c>
      <c r="C3" s="181"/>
      <c r="D3" s="48"/>
      <c r="F3" s="64"/>
    </row>
    <row r="4" spans="1:7" ht="14.4" customHeight="1" x14ac:dyDescent="0.3">
      <c r="A4" s="48"/>
      <c r="B4" s="51"/>
      <c r="C4" s="51"/>
      <c r="D4" s="48"/>
      <c r="F4" s="64"/>
    </row>
    <row r="5" spans="1:7" x14ac:dyDescent="0.3">
      <c r="A5" s="48"/>
      <c r="B5" s="48"/>
      <c r="C5" s="48"/>
      <c r="D5" s="48"/>
      <c r="F5" s="136"/>
    </row>
    <row r="6" spans="1:7" x14ac:dyDescent="0.3">
      <c r="A6" s="69"/>
      <c r="B6" s="69"/>
      <c r="C6" s="69"/>
      <c r="D6" s="69"/>
      <c r="F6" s="136"/>
    </row>
    <row r="7" spans="1:7" ht="19.95" customHeight="1" x14ac:dyDescent="0.3">
      <c r="A7" s="70"/>
      <c r="B7" s="179" t="s">
        <v>130</v>
      </c>
      <c r="C7" s="179"/>
      <c r="D7" s="70"/>
      <c r="F7" s="136"/>
    </row>
    <row r="8" spans="1:7" x14ac:dyDescent="0.3">
      <c r="A8" s="3"/>
      <c r="B8" s="8"/>
      <c r="C8" s="8"/>
      <c r="D8" s="3"/>
      <c r="F8" s="136"/>
    </row>
    <row r="9" spans="1:7" ht="17.399999999999999" customHeight="1" x14ac:dyDescent="0.3">
      <c r="A9" s="3"/>
      <c r="B9" s="192" t="s">
        <v>131</v>
      </c>
      <c r="C9" s="192"/>
      <c r="D9" s="3"/>
      <c r="F9" s="136"/>
    </row>
    <row r="10" spans="1:7" ht="5.4" customHeight="1" x14ac:dyDescent="0.3">
      <c r="A10" s="3"/>
      <c r="B10" s="3"/>
      <c r="C10" s="238"/>
      <c r="D10" s="3"/>
      <c r="F10" s="136"/>
    </row>
    <row r="11" spans="1:7" ht="23.4" customHeight="1" x14ac:dyDescent="0.3">
      <c r="A11" s="3"/>
      <c r="B11" s="213"/>
      <c r="C11" s="214"/>
      <c r="D11" s="3"/>
      <c r="F11" s="136"/>
      <c r="G11" s="146" t="s">
        <v>331</v>
      </c>
    </row>
    <row r="12" spans="1:7" ht="12.6" customHeight="1" x14ac:dyDescent="0.3">
      <c r="A12" s="3"/>
      <c r="B12" s="3"/>
      <c r="C12" s="238"/>
      <c r="D12" s="3"/>
      <c r="F12" s="136"/>
    </row>
    <row r="13" spans="1:7" ht="34.950000000000003" customHeight="1" x14ac:dyDescent="0.3">
      <c r="A13" s="3"/>
      <c r="B13" s="192" t="s">
        <v>132</v>
      </c>
      <c r="C13" s="192"/>
      <c r="D13" s="3"/>
      <c r="F13" s="136"/>
    </row>
    <row r="14" spans="1:7" ht="42.6" customHeight="1" x14ac:dyDescent="0.3">
      <c r="A14" s="3"/>
      <c r="B14" s="239" t="s">
        <v>133</v>
      </c>
      <c r="C14" s="239"/>
      <c r="D14" s="3"/>
      <c r="F14" s="136"/>
    </row>
    <row r="15" spans="1:7" ht="43.2" customHeight="1" x14ac:dyDescent="0.3">
      <c r="A15" s="3"/>
      <c r="B15" s="239" t="s">
        <v>134</v>
      </c>
      <c r="C15" s="239"/>
      <c r="D15" s="3"/>
      <c r="F15" s="136"/>
    </row>
    <row r="16" spans="1:7" ht="48" customHeight="1" x14ac:dyDescent="0.3">
      <c r="A16" s="3"/>
      <c r="B16" s="239" t="s">
        <v>135</v>
      </c>
      <c r="C16" s="239"/>
      <c r="D16" s="3"/>
      <c r="F16" s="136"/>
    </row>
    <row r="17" spans="1:7" ht="18.600000000000001" customHeight="1" x14ac:dyDescent="0.3">
      <c r="A17" s="3"/>
      <c r="B17" s="8"/>
      <c r="C17" s="8" t="s">
        <v>136</v>
      </c>
      <c r="D17" s="3"/>
      <c r="F17" s="136"/>
      <c r="G17" s="146" t="s">
        <v>330</v>
      </c>
    </row>
    <row r="18" spans="1:7" ht="27.6" customHeight="1" x14ac:dyDescent="0.3">
      <c r="A18" s="3"/>
      <c r="B18" s="8"/>
      <c r="C18" s="8" t="s">
        <v>137</v>
      </c>
      <c r="D18" s="3"/>
      <c r="F18" s="136"/>
      <c r="G18" s="146" t="s">
        <v>330</v>
      </c>
    </row>
    <row r="19" spans="1:7" ht="18.600000000000001" customHeight="1" x14ac:dyDescent="0.3">
      <c r="A19" s="3"/>
      <c r="B19" s="8"/>
      <c r="C19" s="8"/>
      <c r="D19" s="3"/>
      <c r="F19" s="136"/>
    </row>
    <row r="20" spans="1:7" ht="18.600000000000001" customHeight="1" x14ac:dyDescent="0.3">
      <c r="A20" s="3"/>
      <c r="B20" s="212" t="s">
        <v>138</v>
      </c>
      <c r="C20" s="212"/>
      <c r="D20" s="3"/>
      <c r="F20" s="136"/>
    </row>
    <row r="21" spans="1:7" ht="18.600000000000001" customHeight="1" x14ac:dyDescent="0.3">
      <c r="A21" s="3"/>
      <c r="B21" s="71"/>
      <c r="C21" s="71"/>
      <c r="D21" s="3"/>
      <c r="F21" s="136"/>
    </row>
    <row r="22" spans="1:7" ht="39" customHeight="1" x14ac:dyDescent="0.3">
      <c r="A22" s="3"/>
      <c r="B22" s="192" t="s">
        <v>139</v>
      </c>
      <c r="C22" s="192"/>
      <c r="D22" s="3"/>
      <c r="F22" s="136"/>
    </row>
    <row r="23" spans="1:7" ht="14.4" customHeight="1" x14ac:dyDescent="0.3">
      <c r="A23" s="3"/>
      <c r="B23" s="3"/>
      <c r="C23" s="3"/>
      <c r="D23" s="3"/>
      <c r="F23" s="136"/>
    </row>
    <row r="24" spans="1:7" ht="17.399999999999999" customHeight="1" x14ac:dyDescent="0.3">
      <c r="A24" s="3"/>
      <c r="B24" s="3"/>
      <c r="C24" s="72"/>
      <c r="D24" s="3"/>
      <c r="F24" s="136"/>
      <c r="G24" s="146" t="s">
        <v>329</v>
      </c>
    </row>
    <row r="25" spans="1:7" x14ac:dyDescent="0.3">
      <c r="A25" s="3"/>
      <c r="B25" s="73"/>
      <c r="C25" s="74" t="s">
        <v>140</v>
      </c>
      <c r="D25" s="3"/>
      <c r="F25" s="136"/>
    </row>
    <row r="26" spans="1:7" x14ac:dyDescent="0.3">
      <c r="A26" s="3"/>
      <c r="B26" s="3"/>
      <c r="C26" s="74"/>
      <c r="D26" s="3"/>
      <c r="F26" s="136"/>
    </row>
    <row r="27" spans="1:7" x14ac:dyDescent="0.3">
      <c r="A27" s="3"/>
      <c r="B27" s="3"/>
      <c r="C27" s="3"/>
      <c r="D27" s="3"/>
      <c r="F27" s="136"/>
    </row>
    <row r="28" spans="1:7" s="1" customFormat="1" ht="24.6" customHeight="1" x14ac:dyDescent="0.3">
      <c r="A28" s="75"/>
      <c r="B28" s="179" t="s">
        <v>141</v>
      </c>
      <c r="C28" s="179"/>
      <c r="D28" s="39"/>
      <c r="E28" s="10"/>
      <c r="F28" s="136"/>
    </row>
    <row r="29" spans="1:7" s="1" customFormat="1" ht="18" customHeight="1" x14ac:dyDescent="0.3">
      <c r="A29" s="3"/>
      <c r="B29" s="8"/>
      <c r="C29" s="8"/>
      <c r="D29" s="8"/>
      <c r="E29" s="76"/>
      <c r="F29" s="136"/>
    </row>
    <row r="30" spans="1:7" s="1" customFormat="1" ht="28.95" customHeight="1" x14ac:dyDescent="0.3">
      <c r="A30" s="3"/>
      <c r="B30" s="3"/>
      <c r="C30" s="8" t="s">
        <v>142</v>
      </c>
      <c r="D30" s="8"/>
      <c r="E30" s="76"/>
      <c r="F30" s="136"/>
    </row>
    <row r="31" spans="1:7" s="1" customFormat="1" ht="18" customHeight="1" x14ac:dyDescent="0.3">
      <c r="A31" s="3"/>
      <c r="B31" s="3"/>
      <c r="C31" s="3"/>
      <c r="D31" s="3"/>
      <c r="E31" s="76"/>
      <c r="F31" s="136"/>
    </row>
    <row r="32" spans="1:7" ht="19.95" customHeight="1" x14ac:dyDescent="0.3">
      <c r="A32" s="70"/>
      <c r="B32" s="179" t="s">
        <v>143</v>
      </c>
      <c r="C32" s="179"/>
      <c r="D32" s="70"/>
      <c r="F32" s="136"/>
    </row>
    <row r="33" spans="1:6" ht="51" customHeight="1" x14ac:dyDescent="0.3">
      <c r="A33" s="3"/>
      <c r="B33" s="209" t="s">
        <v>144</v>
      </c>
      <c r="C33" s="209"/>
      <c r="D33" s="3"/>
      <c r="F33" s="136"/>
    </row>
    <row r="34" spans="1:6" ht="14.4" customHeight="1" x14ac:dyDescent="0.3">
      <c r="A34" s="3"/>
      <c r="B34" s="210" t="s">
        <v>145</v>
      </c>
      <c r="C34" s="210"/>
      <c r="D34" s="3"/>
      <c r="F34" s="136"/>
    </row>
    <row r="35" spans="1:6" ht="47.4" customHeight="1" x14ac:dyDescent="0.3">
      <c r="A35" s="3"/>
      <c r="B35" s="211" t="s">
        <v>146</v>
      </c>
      <c r="C35" s="211"/>
      <c r="D35" s="211"/>
      <c r="F35" s="136"/>
    </row>
    <row r="36" spans="1:6" x14ac:dyDescent="0.3">
      <c r="A36" s="69"/>
      <c r="B36" s="69"/>
      <c r="C36" s="69"/>
      <c r="D36" s="69"/>
      <c r="F36" s="136"/>
    </row>
    <row r="37" spans="1:6" s="77" customFormat="1" x14ac:dyDescent="0.3"/>
  </sheetData>
  <sheetProtection algorithmName="SHA-512" hashValue="iBHdwknNywqXKKlMvtvSiJT5jKopivKvnP2O1mIpVnuKWBNttOymW03655SQQhxxKsqIfma8rwnIcfT4yzsfWw==" saltValue="h0GNRg//uaeRWbN7rvQVxA==" spinCount="100000" sheet="1" objects="1" scenarios="1"/>
  <mergeCells count="16">
    <mergeCell ref="B13:C13"/>
    <mergeCell ref="B2:C2"/>
    <mergeCell ref="B3:C3"/>
    <mergeCell ref="B7:C7"/>
    <mergeCell ref="B9:C9"/>
    <mergeCell ref="B11:C11"/>
    <mergeCell ref="B32:C32"/>
    <mergeCell ref="B33:C33"/>
    <mergeCell ref="B34:C34"/>
    <mergeCell ref="B35:D35"/>
    <mergeCell ref="B14:C14"/>
    <mergeCell ref="B15:C15"/>
    <mergeCell ref="B16:C16"/>
    <mergeCell ref="B20:C20"/>
    <mergeCell ref="B22:C22"/>
    <mergeCell ref="B28:C28"/>
  </mergeCells>
  <dataValidations count="1">
    <dataValidation type="date" allowBlank="1" showInputMessage="1" showErrorMessage="1" sqref="C24" xr:uid="{9371ADC3-5FA4-43D1-9D99-E8A5CD918B27}">
      <formula1>44456</formula1>
      <formula2>46647</formula2>
    </dataValidation>
  </dataValidations>
  <hyperlinks>
    <hyperlink ref="B34" r:id="rId1" xr:uid="{FA9CA417-94AA-4EB0-9704-087F7DFDBAF1}"/>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locked="0" defaultSize="0" autoFill="0" autoLine="0" autoPict="0" altText="">
                <anchor moveWithCells="1">
                  <from>
                    <xdr:col>1</xdr:col>
                    <xdr:colOff>251460</xdr:colOff>
                    <xdr:row>17</xdr:row>
                    <xdr:rowOff>38100</xdr:rowOff>
                  </from>
                  <to>
                    <xdr:col>1</xdr:col>
                    <xdr:colOff>480060</xdr:colOff>
                    <xdr:row>17</xdr:row>
                    <xdr:rowOff>297180</xdr:rowOff>
                  </to>
                </anchor>
              </controlPr>
            </control>
          </mc:Choice>
        </mc:AlternateContent>
        <mc:AlternateContent xmlns:mc="http://schemas.openxmlformats.org/markup-compatibility/2006">
          <mc:Choice Requires="x14">
            <control shapeId="6146" r:id="rId6" name="Check Box 2">
              <controlPr locked="0" defaultSize="0" autoFill="0" autoLine="0" autoPict="0" altText="">
                <anchor moveWithCells="1">
                  <from>
                    <xdr:col>1</xdr:col>
                    <xdr:colOff>251460</xdr:colOff>
                    <xdr:row>15</xdr:row>
                    <xdr:rowOff>594360</xdr:rowOff>
                  </from>
                  <to>
                    <xdr:col>1</xdr:col>
                    <xdr:colOff>487680</xdr:colOff>
                    <xdr:row>17</xdr:row>
                    <xdr:rowOff>7620</xdr:rowOff>
                  </to>
                </anchor>
              </controlPr>
            </control>
          </mc:Choice>
        </mc:AlternateContent>
        <mc:AlternateContent xmlns:mc="http://schemas.openxmlformats.org/markup-compatibility/2006">
          <mc:Choice Requires="x14">
            <control shapeId="6147" r:id="rId7" name="Check Box 3">
              <controlPr locked="0" defaultSize="0" autoFill="0" autoLine="0" autoPict="0" altText="">
                <anchor moveWithCells="1">
                  <from>
                    <xdr:col>1</xdr:col>
                    <xdr:colOff>251460</xdr:colOff>
                    <xdr:row>29</xdr:row>
                    <xdr:rowOff>38100</xdr:rowOff>
                  </from>
                  <to>
                    <xdr:col>1</xdr:col>
                    <xdr:colOff>487680</xdr:colOff>
                    <xdr:row>29</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1BC21-3DFA-4589-B457-B31EA721648C}">
  <dimension ref="A1:K78"/>
  <sheetViews>
    <sheetView topLeftCell="A65" zoomScale="120" zoomScaleNormal="120" workbookViewId="0">
      <selection activeCell="H28" sqref="H28"/>
    </sheetView>
  </sheetViews>
  <sheetFormatPr baseColWidth="10" defaultColWidth="11.5546875" defaultRowHeight="13.2" x14ac:dyDescent="0.3"/>
  <cols>
    <col min="1" max="1" width="3.6640625" style="7" customWidth="1"/>
    <col min="2" max="2" width="54.6640625" style="7" customWidth="1"/>
    <col min="3" max="3" width="17.44140625" style="7" customWidth="1"/>
    <col min="4" max="4" width="27.44140625" style="7" customWidth="1"/>
    <col min="5" max="5" width="10.33203125" style="7" customWidth="1"/>
    <col min="6" max="6" width="19.5546875" style="7" customWidth="1"/>
    <col min="7" max="7" width="25.33203125" style="7" customWidth="1"/>
    <col min="8" max="8" width="7.6640625" style="7" customWidth="1"/>
    <col min="9" max="9" width="11.5546875" style="7" customWidth="1"/>
    <col min="10" max="10" width="25" style="7" customWidth="1"/>
    <col min="11" max="16384" width="11.5546875" style="7"/>
  </cols>
  <sheetData>
    <row r="1" spans="1:11" ht="7.95" customHeight="1" x14ac:dyDescent="0.3">
      <c r="A1" s="75"/>
      <c r="B1" s="75"/>
      <c r="C1" s="75"/>
      <c r="D1" s="75"/>
      <c r="E1" s="75"/>
      <c r="F1" s="75"/>
      <c r="G1" s="75"/>
      <c r="H1" s="75"/>
      <c r="J1" s="64"/>
    </row>
    <row r="2" spans="1:11" ht="31.95" customHeight="1" x14ac:dyDescent="0.3">
      <c r="A2" s="75"/>
      <c r="B2" s="228" t="s">
        <v>0</v>
      </c>
      <c r="C2" s="228"/>
      <c r="D2" s="228"/>
      <c r="E2" s="228"/>
      <c r="F2" s="228"/>
      <c r="G2" s="75"/>
      <c r="H2" s="75"/>
      <c r="J2" s="64" t="s">
        <v>294</v>
      </c>
    </row>
    <row r="3" spans="1:11" ht="10.95" customHeight="1" x14ac:dyDescent="0.3">
      <c r="A3" s="75"/>
      <c r="B3" s="229"/>
      <c r="C3" s="229"/>
      <c r="D3" s="229"/>
      <c r="E3" s="78"/>
      <c r="F3" s="75"/>
      <c r="G3" s="75"/>
      <c r="H3" s="75"/>
      <c r="J3" s="64"/>
    </row>
    <row r="4" spans="1:11" ht="13.8" x14ac:dyDescent="0.3">
      <c r="A4" s="75"/>
      <c r="B4" s="229" t="s">
        <v>147</v>
      </c>
      <c r="C4" s="229"/>
      <c r="D4" s="229"/>
      <c r="E4" s="229"/>
      <c r="F4" s="229"/>
      <c r="G4" s="75"/>
      <c r="H4" s="75"/>
      <c r="J4" s="64"/>
    </row>
    <row r="5" spans="1:11" x14ac:dyDescent="0.3">
      <c r="A5" s="75"/>
      <c r="B5" s="79"/>
      <c r="C5" s="79"/>
      <c r="D5" s="79"/>
      <c r="E5" s="79"/>
      <c r="F5" s="75"/>
      <c r="G5" s="75"/>
      <c r="H5" s="75"/>
      <c r="J5" s="136"/>
    </row>
    <row r="6" spans="1:11" x14ac:dyDescent="0.3">
      <c r="A6" s="3"/>
      <c r="B6" s="3"/>
      <c r="C6" s="3"/>
      <c r="D6" s="3"/>
      <c r="E6" s="3"/>
      <c r="F6" s="3"/>
      <c r="G6" s="3"/>
      <c r="H6" s="3"/>
      <c r="J6" s="136"/>
    </row>
    <row r="7" spans="1:11" ht="20.7" customHeight="1" x14ac:dyDescent="0.3">
      <c r="A7" s="38"/>
      <c r="B7" s="179" t="s">
        <v>148</v>
      </c>
      <c r="C7" s="179"/>
      <c r="D7" s="179"/>
      <c r="E7" s="39"/>
      <c r="F7" s="38"/>
      <c r="G7" s="75"/>
      <c r="H7" s="75"/>
      <c r="J7" s="136"/>
    </row>
    <row r="8" spans="1:11" x14ac:dyDescent="0.3">
      <c r="A8" s="3"/>
      <c r="B8" s="3"/>
      <c r="C8" s="3"/>
      <c r="D8" s="3"/>
      <c r="E8" s="3"/>
      <c r="F8" s="3"/>
      <c r="G8" s="3"/>
      <c r="H8" s="3"/>
      <c r="J8" s="136"/>
    </row>
    <row r="9" spans="1:11" ht="20.7" customHeight="1" x14ac:dyDescent="0.3">
      <c r="A9" s="3"/>
      <c r="B9" s="3" t="s">
        <v>149</v>
      </c>
      <c r="C9" s="3"/>
      <c r="D9" s="230">
        <f>Demandeur!D12</f>
        <v>0</v>
      </c>
      <c r="E9" s="231"/>
      <c r="F9" s="231"/>
      <c r="G9" s="232"/>
      <c r="H9" s="3"/>
      <c r="J9" s="136"/>
    </row>
    <row r="10" spans="1:11" ht="18" customHeight="1" x14ac:dyDescent="0.3">
      <c r="A10" s="3"/>
      <c r="B10" s="3" t="s">
        <v>150</v>
      </c>
      <c r="C10" s="3"/>
      <c r="D10" s="224">
        <f>Demandeur!D24</f>
        <v>0</v>
      </c>
      <c r="E10" s="225"/>
      <c r="F10" s="225"/>
      <c r="G10" s="226"/>
      <c r="H10" s="3"/>
      <c r="J10" s="136"/>
    </row>
    <row r="11" spans="1:11" ht="18" customHeight="1" x14ac:dyDescent="0.3">
      <c r="A11" s="3"/>
      <c r="B11" s="3" t="s">
        <v>59</v>
      </c>
      <c r="C11" s="3"/>
      <c r="D11" s="224">
        <f>Demandeur!D25</f>
        <v>0</v>
      </c>
      <c r="E11" s="225"/>
      <c r="F11" s="225"/>
      <c r="G11" s="226"/>
      <c r="H11" s="3"/>
      <c r="J11" s="136"/>
    </row>
    <row r="12" spans="1:11" ht="18" customHeight="1" x14ac:dyDescent="0.3">
      <c r="A12" s="3"/>
      <c r="B12" s="3"/>
      <c r="C12" s="3"/>
      <c r="D12" s="3"/>
      <c r="E12" s="3"/>
      <c r="F12" s="3"/>
      <c r="G12" s="3"/>
      <c r="H12" s="3"/>
      <c r="J12" s="136"/>
      <c r="K12" s="80"/>
    </row>
    <row r="13" spans="1:11" ht="18" customHeight="1" x14ac:dyDescent="0.3">
      <c r="A13" s="3"/>
      <c r="B13" s="3" t="s">
        <v>151</v>
      </c>
      <c r="C13" s="3"/>
      <c r="D13" s="221">
        <f>Demandeur!D40</f>
        <v>0</v>
      </c>
      <c r="E13" s="222"/>
      <c r="F13" s="222"/>
      <c r="G13" s="223"/>
      <c r="H13" s="3"/>
      <c r="J13" s="136"/>
    </row>
    <row r="14" spans="1:11" ht="18" customHeight="1" x14ac:dyDescent="0.3">
      <c r="A14" s="3"/>
      <c r="B14" s="3" t="s">
        <v>152</v>
      </c>
      <c r="C14" s="3"/>
      <c r="D14" s="221">
        <f>Demandeur!D42</f>
        <v>0</v>
      </c>
      <c r="E14" s="222"/>
      <c r="F14" s="222"/>
      <c r="G14" s="223"/>
      <c r="H14" s="3"/>
      <c r="J14" s="136"/>
    </row>
    <row r="15" spans="1:11" ht="18" customHeight="1" x14ac:dyDescent="0.3">
      <c r="A15" s="3"/>
      <c r="B15" s="3" t="s">
        <v>153</v>
      </c>
      <c r="C15" s="3"/>
      <c r="D15" s="81" t="str">
        <f>Demandeur!G45</f>
        <v>Non</v>
      </c>
      <c r="E15" s="82"/>
      <c r="F15" s="82"/>
      <c r="G15" s="83"/>
      <c r="H15" s="3"/>
      <c r="J15" s="136"/>
    </row>
    <row r="16" spans="1:11" ht="18" customHeight="1" x14ac:dyDescent="0.3">
      <c r="A16" s="3"/>
      <c r="B16" s="3"/>
      <c r="C16" s="3"/>
      <c r="D16" s="8"/>
      <c r="E16" s="3"/>
      <c r="F16" s="3"/>
      <c r="G16" s="3"/>
      <c r="H16" s="3"/>
      <c r="J16" s="136"/>
    </row>
    <row r="17" spans="1:10" ht="18" customHeight="1" x14ac:dyDescent="0.3">
      <c r="A17" s="3"/>
      <c r="B17" s="3" t="s">
        <v>198</v>
      </c>
      <c r="C17" s="3"/>
      <c r="D17" s="84"/>
      <c r="E17" s="3"/>
      <c r="F17" s="3"/>
      <c r="G17" s="3"/>
      <c r="H17" s="3"/>
      <c r="J17" s="136"/>
    </row>
    <row r="18" spans="1:10" ht="18" customHeight="1" x14ac:dyDescent="0.3">
      <c r="A18" s="3"/>
      <c r="B18" s="3" t="s">
        <v>199</v>
      </c>
      <c r="C18" s="3"/>
      <c r="D18" s="84"/>
      <c r="E18" s="3"/>
      <c r="F18" s="8"/>
      <c r="G18" s="8"/>
      <c r="H18" s="3"/>
      <c r="J18" s="136"/>
    </row>
    <row r="19" spans="1:10" ht="18" customHeight="1" x14ac:dyDescent="0.3">
      <c r="A19" s="3"/>
      <c r="B19" s="3"/>
      <c r="C19" s="3"/>
      <c r="D19" s="3"/>
      <c r="E19" s="3"/>
      <c r="F19" s="3"/>
      <c r="G19" s="3"/>
      <c r="H19" s="3"/>
      <c r="J19" s="136"/>
    </row>
    <row r="20" spans="1:10" ht="24.6" customHeight="1" x14ac:dyDescent="0.3">
      <c r="A20" s="85"/>
      <c r="B20" s="179" t="s">
        <v>154</v>
      </c>
      <c r="C20" s="179"/>
      <c r="D20" s="179"/>
      <c r="E20" s="39"/>
      <c r="F20" s="85"/>
      <c r="G20" s="75"/>
      <c r="H20" s="75"/>
      <c r="J20" s="136"/>
    </row>
    <row r="21" spans="1:10" ht="18" customHeight="1" x14ac:dyDescent="0.3">
      <c r="A21" s="3"/>
      <c r="B21" s="3"/>
      <c r="C21" s="3"/>
      <c r="D21" s="3"/>
      <c r="E21" s="3"/>
      <c r="F21" s="3"/>
      <c r="G21" s="3"/>
      <c r="H21" s="3"/>
      <c r="J21" s="136"/>
    </row>
    <row r="22" spans="1:10" ht="18" customHeight="1" x14ac:dyDescent="0.3">
      <c r="A22" s="3"/>
      <c r="B22" s="5" t="s">
        <v>155</v>
      </c>
      <c r="C22" s="3"/>
      <c r="D22" s="221">
        <f>'Événement visé'!D9</f>
        <v>0</v>
      </c>
      <c r="E22" s="222"/>
      <c r="F22" s="222"/>
      <c r="G22" s="223"/>
      <c r="H22" s="3"/>
      <c r="J22" s="136"/>
    </row>
    <row r="23" spans="1:10" ht="18" customHeight="1" x14ac:dyDescent="0.3">
      <c r="A23" s="3"/>
      <c r="B23" s="5"/>
      <c r="C23" s="3"/>
      <c r="D23" s="3"/>
      <c r="E23" s="3"/>
      <c r="F23" s="3"/>
      <c r="G23" s="3"/>
      <c r="H23" s="3"/>
      <c r="J23" s="136"/>
    </row>
    <row r="24" spans="1:10" ht="18" customHeight="1" x14ac:dyDescent="0.3">
      <c r="A24" s="3"/>
      <c r="B24" s="5" t="s">
        <v>233</v>
      </c>
      <c r="C24" s="3"/>
      <c r="D24" s="233">
        <f>'Événement visé'!D11</f>
        <v>0</v>
      </c>
      <c r="E24" s="234"/>
      <c r="F24" s="234"/>
      <c r="G24" s="235"/>
      <c r="H24" s="3"/>
      <c r="J24" s="136"/>
    </row>
    <row r="25" spans="1:10" ht="10.95" customHeight="1" x14ac:dyDescent="0.3">
      <c r="A25" s="3"/>
      <c r="B25" s="3"/>
      <c r="C25" s="3"/>
      <c r="D25" s="3"/>
      <c r="E25" s="3"/>
      <c r="F25" s="3"/>
      <c r="G25" s="3"/>
      <c r="H25" s="3"/>
      <c r="J25" s="136"/>
    </row>
    <row r="26" spans="1:10" ht="25.2" x14ac:dyDescent="0.3">
      <c r="A26" s="3"/>
      <c r="B26" s="5" t="s">
        <v>300</v>
      </c>
      <c r="C26" s="3"/>
      <c r="D26" s="221" t="str">
        <f>IF('Événement visé'!D13="","",'Événement visé'!D13)</f>
        <v/>
      </c>
      <c r="E26" s="222"/>
      <c r="F26" s="222"/>
      <c r="G26" s="223"/>
      <c r="H26" s="3"/>
      <c r="J26" s="136"/>
    </row>
    <row r="27" spans="1:10" ht="50.4" customHeight="1" x14ac:dyDescent="0.3">
      <c r="A27" s="3"/>
      <c r="B27" s="3"/>
      <c r="C27" s="3"/>
      <c r="D27" s="3"/>
      <c r="E27" s="3"/>
      <c r="F27" s="3"/>
      <c r="G27" s="3"/>
      <c r="H27" s="3"/>
      <c r="J27" s="136"/>
    </row>
    <row r="28" spans="1:10" ht="17.7" customHeight="1" x14ac:dyDescent="0.3">
      <c r="A28" s="3"/>
      <c r="B28" s="192" t="s">
        <v>156</v>
      </c>
      <c r="C28" s="198"/>
      <c r="D28" s="32" t="str">
        <f>IF('Événement visé'!M17="",IF('Événement visé'!D17="","",'Événement visé'!D17),'Événement visé'!M17)</f>
        <v/>
      </c>
      <c r="E28" s="53"/>
      <c r="F28" s="3" t="str">
        <f>IF(D29="","",(D29-D28)+1)</f>
        <v/>
      </c>
      <c r="G28" s="3" t="s">
        <v>157</v>
      </c>
      <c r="H28" s="3"/>
      <c r="J28" s="136"/>
    </row>
    <row r="29" spans="1:10" ht="17.7" customHeight="1" x14ac:dyDescent="0.3">
      <c r="A29" s="3"/>
      <c r="B29" s="219" t="s">
        <v>158</v>
      </c>
      <c r="C29" s="220"/>
      <c r="D29" s="32" t="str">
        <f>IF('Événement visé'!M18="",IF('Événement visé'!D18="","",'Événement visé'!D18),'Événement visé'!M18)</f>
        <v/>
      </c>
      <c r="E29" s="53"/>
      <c r="F29" s="3"/>
      <c r="G29" s="3"/>
      <c r="H29" s="3"/>
      <c r="J29" s="136"/>
    </row>
    <row r="30" spans="1:10" ht="10.95" customHeight="1" x14ac:dyDescent="0.3">
      <c r="A30" s="3"/>
      <c r="B30" s="3"/>
      <c r="C30" s="3"/>
      <c r="D30" s="3"/>
      <c r="E30" s="3"/>
      <c r="F30" s="3"/>
      <c r="G30" s="3"/>
      <c r="H30" s="3"/>
      <c r="J30" s="136"/>
    </row>
    <row r="31" spans="1:10" ht="26.7" customHeight="1" x14ac:dyDescent="0.3">
      <c r="A31" s="3"/>
      <c r="B31" s="3" t="s">
        <v>159</v>
      </c>
      <c r="C31" s="3"/>
      <c r="D31" s="221">
        <f>'Événement visé'!D20</f>
        <v>0</v>
      </c>
      <c r="E31" s="222"/>
      <c r="F31" s="223"/>
      <c r="G31" s="3"/>
      <c r="H31" s="3"/>
      <c r="J31" s="136"/>
    </row>
    <row r="32" spans="1:10" ht="18" customHeight="1" x14ac:dyDescent="0.3">
      <c r="A32" s="3"/>
      <c r="B32" s="3" t="s">
        <v>160</v>
      </c>
      <c r="C32" s="3"/>
      <c r="D32" s="224">
        <f>'Événement visé'!D33</f>
        <v>0</v>
      </c>
      <c r="E32" s="225"/>
      <c r="F32" s="226"/>
      <c r="G32" s="3"/>
      <c r="H32" s="3"/>
      <c r="J32" s="136"/>
    </row>
    <row r="33" spans="1:10" ht="18" customHeight="1" x14ac:dyDescent="0.3">
      <c r="A33" s="3"/>
      <c r="B33" s="8"/>
      <c r="C33" s="8"/>
      <c r="D33" s="8"/>
      <c r="E33" s="60"/>
      <c r="F33" s="60"/>
      <c r="G33" s="3"/>
      <c r="H33" s="3"/>
      <c r="J33" s="136"/>
    </row>
    <row r="34" spans="1:10" ht="23.7" customHeight="1" x14ac:dyDescent="0.3">
      <c r="A34" s="85"/>
      <c r="B34" s="179" t="s">
        <v>161</v>
      </c>
      <c r="C34" s="179"/>
      <c r="D34" s="179"/>
      <c r="E34" s="85"/>
      <c r="F34" s="85"/>
      <c r="G34" s="85"/>
      <c r="H34" s="85"/>
      <c r="J34" s="136"/>
    </row>
    <row r="35" spans="1:10" ht="10.35" customHeight="1" x14ac:dyDescent="0.3">
      <c r="A35" s="5"/>
      <c r="B35" s="86"/>
      <c r="C35" s="86"/>
      <c r="D35" s="86"/>
      <c r="E35" s="5"/>
      <c r="F35" s="5"/>
      <c r="G35" s="5"/>
      <c r="H35" s="5"/>
      <c r="J35" s="136"/>
    </row>
    <row r="36" spans="1:10" ht="18" customHeight="1" x14ac:dyDescent="0.3">
      <c r="A36" s="3"/>
      <c r="B36" s="87" t="s">
        <v>162</v>
      </c>
      <c r="C36" s="8"/>
      <c r="D36" s="8"/>
      <c r="E36" s="3"/>
      <c r="F36" s="3"/>
      <c r="G36" s="3"/>
      <c r="H36" s="3"/>
      <c r="J36" s="136"/>
    </row>
    <row r="37" spans="1:10" ht="18" customHeight="1" x14ac:dyDescent="0.3">
      <c r="A37" s="3"/>
      <c r="B37" s="87" t="s">
        <v>163</v>
      </c>
      <c r="C37" s="3"/>
      <c r="D37" s="60"/>
      <c r="E37" s="3"/>
      <c r="F37" s="3"/>
      <c r="G37" s="3"/>
      <c r="H37" s="3"/>
      <c r="J37" s="136"/>
    </row>
    <row r="38" spans="1:10" ht="18" customHeight="1" x14ac:dyDescent="0.3">
      <c r="A38" s="3"/>
      <c r="B38" s="87" t="s">
        <v>268</v>
      </c>
      <c r="C38" s="3"/>
      <c r="D38" s="60"/>
      <c r="E38" s="3"/>
      <c r="F38" s="3"/>
      <c r="G38" s="3"/>
      <c r="H38" s="3"/>
      <c r="J38" s="136"/>
    </row>
    <row r="39" spans="1:10" ht="18" customHeight="1" x14ac:dyDescent="0.3">
      <c r="A39" s="3"/>
      <c r="B39" s="227" t="s">
        <v>164</v>
      </c>
      <c r="C39" s="227"/>
      <c r="D39" s="227"/>
      <c r="E39" s="88"/>
      <c r="F39" s="89" t="s">
        <v>165</v>
      </c>
      <c r="G39" s="90"/>
      <c r="H39" s="3"/>
      <c r="J39" s="136"/>
    </row>
    <row r="40" spans="1:10" ht="18" customHeight="1" x14ac:dyDescent="0.3">
      <c r="A40" s="3"/>
      <c r="B40" s="227" t="s">
        <v>166</v>
      </c>
      <c r="C40" s="227"/>
      <c r="D40" s="227"/>
      <c r="E40" s="227"/>
      <c r="F40" s="227"/>
      <c r="G40" s="227"/>
      <c r="H40" s="3"/>
      <c r="J40" s="136"/>
    </row>
    <row r="41" spans="1:10" ht="18" customHeight="1" x14ac:dyDescent="0.3">
      <c r="A41" s="3"/>
      <c r="B41" s="227" t="s">
        <v>167</v>
      </c>
      <c r="C41" s="227"/>
      <c r="D41" s="227"/>
      <c r="E41" s="227"/>
      <c r="F41" s="227"/>
      <c r="G41" s="3"/>
      <c r="H41" s="3"/>
      <c r="J41" s="136"/>
    </row>
    <row r="42" spans="1:10" ht="18" customHeight="1" x14ac:dyDescent="0.3">
      <c r="A42" s="3"/>
      <c r="B42" s="60" t="s">
        <v>202</v>
      </c>
      <c r="C42" s="3"/>
      <c r="D42" s="60"/>
      <c r="E42" s="3"/>
      <c r="F42" s="3"/>
      <c r="G42" s="3"/>
      <c r="H42" s="3"/>
      <c r="J42" s="136"/>
    </row>
    <row r="43" spans="1:10" ht="18" customHeight="1" x14ac:dyDescent="0.3">
      <c r="A43" s="3"/>
      <c r="B43" s="91" t="s">
        <v>168</v>
      </c>
      <c r="C43" s="92"/>
      <c r="D43" s="92"/>
      <c r="E43" s="60"/>
      <c r="F43" s="60"/>
      <c r="G43" s="3"/>
      <c r="H43" s="3"/>
      <c r="J43" s="136"/>
    </row>
    <row r="44" spans="1:10" ht="18" customHeight="1" x14ac:dyDescent="0.3">
      <c r="A44" s="3"/>
      <c r="B44" s="227" t="s">
        <v>169</v>
      </c>
      <c r="C44" s="227"/>
      <c r="D44" s="227"/>
      <c r="E44" s="227"/>
      <c r="F44" s="227"/>
      <c r="G44" s="3"/>
      <c r="H44" s="3"/>
      <c r="J44" s="136"/>
    </row>
    <row r="45" spans="1:10" ht="18" customHeight="1" x14ac:dyDescent="0.3">
      <c r="A45" s="3"/>
      <c r="B45" s="3"/>
      <c r="C45" s="3"/>
      <c r="D45" s="60"/>
      <c r="E45" s="60"/>
      <c r="F45" s="60"/>
      <c r="G45" s="3"/>
      <c r="H45" s="3"/>
      <c r="J45" s="136"/>
    </row>
    <row r="46" spans="1:10" ht="24.6" customHeight="1" x14ac:dyDescent="0.3">
      <c r="A46" s="85"/>
      <c r="B46" s="70" t="s">
        <v>170</v>
      </c>
      <c r="C46" s="85"/>
      <c r="D46" s="85"/>
      <c r="E46" s="39"/>
      <c r="F46" s="85"/>
      <c r="G46" s="75"/>
      <c r="H46" s="75"/>
      <c r="J46" s="136"/>
    </row>
    <row r="47" spans="1:10" ht="18" customHeight="1" x14ac:dyDescent="0.3">
      <c r="A47" s="3"/>
      <c r="B47" s="3"/>
      <c r="C47" s="3"/>
      <c r="D47" s="3"/>
      <c r="E47" s="3"/>
      <c r="F47" s="3"/>
      <c r="G47" s="3"/>
      <c r="H47" s="3"/>
      <c r="J47" s="136"/>
    </row>
    <row r="48" spans="1:10" ht="18" customHeight="1" x14ac:dyDescent="0.3">
      <c r="A48" s="3"/>
      <c r="B48" s="5" t="s">
        <v>171</v>
      </c>
      <c r="C48" s="93" t="s">
        <v>172</v>
      </c>
      <c r="D48" s="93" t="s">
        <v>173</v>
      </c>
      <c r="E48" s="93" t="s">
        <v>174</v>
      </c>
      <c r="F48" s="93" t="s">
        <v>175</v>
      </c>
      <c r="G48" s="5" t="s">
        <v>176</v>
      </c>
      <c r="H48" s="94"/>
      <c r="J48" s="136"/>
    </row>
    <row r="49" spans="1:10" ht="39.6" x14ac:dyDescent="0.3">
      <c r="A49" s="3"/>
      <c r="B49" s="3" t="s">
        <v>177</v>
      </c>
      <c r="C49" s="95">
        <v>2</v>
      </c>
      <c r="D49" s="96">
        <f>'Événement visé'!D50</f>
        <v>0</v>
      </c>
      <c r="E49" s="97">
        <f>IF($D49&gt;=200,2,IF($D49&gt;=50,1,0))</f>
        <v>0</v>
      </c>
      <c r="F49" s="98" t="s">
        <v>178</v>
      </c>
      <c r="G49" s="99"/>
      <c r="H49" s="3"/>
      <c r="J49" s="136"/>
    </row>
    <row r="50" spans="1:10" ht="13.8" x14ac:dyDescent="0.3">
      <c r="A50" s="3"/>
      <c r="B50" s="27" t="s">
        <v>179</v>
      </c>
      <c r="C50" s="95">
        <v>2</v>
      </c>
      <c r="D50" s="100" t="str">
        <f>'Événement visé'!D52</f>
        <v/>
      </c>
      <c r="E50" s="97">
        <f>IF($D50&gt;=0.5,2,0)</f>
        <v>2</v>
      </c>
      <c r="F50" s="98" t="s">
        <v>180</v>
      </c>
      <c r="G50" s="99"/>
      <c r="H50" s="3"/>
      <c r="J50" s="136"/>
    </row>
    <row r="51" spans="1:10" ht="19.95" customHeight="1" x14ac:dyDescent="0.3">
      <c r="A51" s="3"/>
      <c r="B51" s="3" t="s">
        <v>181</v>
      </c>
      <c r="C51" s="95">
        <v>1</v>
      </c>
      <c r="D51" s="95">
        <f>'Événement visé'!D35</f>
        <v>0</v>
      </c>
      <c r="E51" s="101"/>
      <c r="F51" s="98" t="s">
        <v>182</v>
      </c>
      <c r="G51" s="99"/>
      <c r="H51" s="3"/>
      <c r="J51" s="136"/>
    </row>
    <row r="52" spans="1:10" ht="39.6" x14ac:dyDescent="0.3">
      <c r="A52" s="3"/>
      <c r="B52" s="3" t="s">
        <v>125</v>
      </c>
      <c r="C52" s="95">
        <v>1</v>
      </c>
      <c r="D52" s="95">
        <f>'Événement visé'!D25</f>
        <v>0</v>
      </c>
      <c r="E52" s="101"/>
      <c r="F52" s="98" t="s">
        <v>183</v>
      </c>
      <c r="G52" s="99"/>
      <c r="H52" s="3"/>
      <c r="J52" s="136"/>
    </row>
    <row r="53" spans="1:10" ht="13.8" x14ac:dyDescent="0.3">
      <c r="A53" s="3"/>
      <c r="B53" s="3" t="s">
        <v>184</v>
      </c>
      <c r="C53" s="95">
        <v>1</v>
      </c>
      <c r="D53" s="102">
        <f>'Événement visé'!D58</f>
        <v>0</v>
      </c>
      <c r="E53" s="101"/>
      <c r="F53" s="98" t="s">
        <v>182</v>
      </c>
      <c r="G53" s="99"/>
      <c r="H53" s="3"/>
      <c r="J53" s="136"/>
    </row>
    <row r="54" spans="1:10" ht="19.95" customHeight="1" x14ac:dyDescent="0.3">
      <c r="A54" s="3"/>
      <c r="B54" s="3" t="s">
        <v>185</v>
      </c>
      <c r="C54" s="95">
        <v>1</v>
      </c>
      <c r="D54" s="95" t="s">
        <v>186</v>
      </c>
      <c r="E54" s="101"/>
      <c r="F54" s="98" t="s">
        <v>182</v>
      </c>
      <c r="G54" s="99"/>
      <c r="H54" s="3"/>
      <c r="J54" s="136"/>
    </row>
    <row r="55" spans="1:10" ht="19.95" customHeight="1" x14ac:dyDescent="0.3">
      <c r="A55" s="3"/>
      <c r="B55" s="3" t="s">
        <v>187</v>
      </c>
      <c r="C55" s="95">
        <v>1</v>
      </c>
      <c r="D55" s="95" t="s">
        <v>188</v>
      </c>
      <c r="E55" s="101"/>
      <c r="F55" s="98" t="s">
        <v>182</v>
      </c>
      <c r="G55" s="99"/>
      <c r="H55" s="3"/>
      <c r="J55" s="136"/>
    </row>
    <row r="56" spans="1:10" ht="26.4" x14ac:dyDescent="0.3">
      <c r="A56" s="3"/>
      <c r="B56" s="103" t="s">
        <v>189</v>
      </c>
      <c r="C56" s="104">
        <v>1</v>
      </c>
      <c r="D56" s="104" t="s">
        <v>188</v>
      </c>
      <c r="E56" s="105"/>
      <c r="F56" s="106" t="s">
        <v>182</v>
      </c>
      <c r="G56" s="107" t="s">
        <v>190</v>
      </c>
      <c r="H56" s="3"/>
      <c r="J56" s="136"/>
    </row>
    <row r="57" spans="1:10" ht="9" customHeight="1" x14ac:dyDescent="0.3">
      <c r="A57" s="3"/>
      <c r="B57" s="3"/>
      <c r="C57" s="3"/>
      <c r="D57" s="44"/>
      <c r="E57" s="44"/>
      <c r="F57" s="44"/>
      <c r="G57" s="3"/>
      <c r="H57" s="94"/>
      <c r="J57" s="136"/>
    </row>
    <row r="58" spans="1:10" ht="18" customHeight="1" x14ac:dyDescent="0.3">
      <c r="A58" s="3"/>
      <c r="B58" s="108" t="s">
        <v>191</v>
      </c>
      <c r="C58" s="109">
        <f>SUM(C49:C56)</f>
        <v>10</v>
      </c>
      <c r="D58" s="3"/>
      <c r="E58" s="110">
        <f>SUM(E49:E56)</f>
        <v>2</v>
      </c>
      <c r="F58" s="3"/>
      <c r="G58" s="3"/>
      <c r="H58" s="94"/>
      <c r="J58" s="136"/>
    </row>
    <row r="59" spans="1:10" ht="22.35" customHeight="1" x14ac:dyDescent="0.3">
      <c r="A59" s="3"/>
      <c r="B59" s="5"/>
      <c r="C59" s="5"/>
      <c r="D59" s="5"/>
      <c r="E59" s="111" t="s">
        <v>192</v>
      </c>
      <c r="F59" s="3"/>
      <c r="G59" s="3"/>
      <c r="H59" s="94"/>
      <c r="J59" s="136"/>
    </row>
    <row r="60" spans="1:10" ht="18" customHeight="1" x14ac:dyDescent="0.3">
      <c r="A60" s="3"/>
      <c r="B60" s="3"/>
      <c r="C60" s="3"/>
      <c r="D60" s="60"/>
      <c r="E60" s="60"/>
      <c r="F60" s="60"/>
      <c r="G60" s="3"/>
      <c r="H60" s="3"/>
      <c r="J60" s="136"/>
    </row>
    <row r="61" spans="1:10" ht="24.6" customHeight="1" x14ac:dyDescent="0.3">
      <c r="A61" s="85"/>
      <c r="B61" s="179" t="s">
        <v>193</v>
      </c>
      <c r="C61" s="179"/>
      <c r="D61" s="179"/>
      <c r="E61" s="39"/>
      <c r="F61" s="85"/>
      <c r="G61" s="75"/>
      <c r="H61" s="75"/>
      <c r="J61" s="136"/>
    </row>
    <row r="62" spans="1:10" ht="18" customHeight="1" x14ac:dyDescent="0.3">
      <c r="A62" s="3"/>
      <c r="B62" s="3"/>
      <c r="C62" s="3"/>
      <c r="D62" s="3"/>
      <c r="E62" s="3"/>
      <c r="F62" s="3"/>
      <c r="G62" s="3"/>
      <c r="H62" s="3"/>
      <c r="J62" s="136"/>
    </row>
    <row r="63" spans="1:10" ht="18" customHeight="1" x14ac:dyDescent="0.3">
      <c r="A63" s="3"/>
      <c r="B63" s="117" t="s">
        <v>203</v>
      </c>
      <c r="C63" s="118"/>
      <c r="D63" s="3"/>
      <c r="E63" s="216" t="s">
        <v>295</v>
      </c>
      <c r="F63" s="217"/>
      <c r="G63" s="119"/>
      <c r="H63" s="3"/>
      <c r="J63" s="136"/>
    </row>
    <row r="64" spans="1:10" ht="18" customHeight="1" x14ac:dyDescent="0.3">
      <c r="A64" s="3"/>
      <c r="B64" s="32" t="s">
        <v>194</v>
      </c>
      <c r="C64" s="112">
        <f>'Volet 4A-appui'!D56</f>
        <v>0</v>
      </c>
      <c r="D64" s="54"/>
      <c r="E64" s="218" t="s">
        <v>197</v>
      </c>
      <c r="F64" s="218"/>
      <c r="G64" s="120">
        <f>'Calcul volet 4B-incitatif'!D7</f>
        <v>0</v>
      </c>
      <c r="H64" s="94"/>
      <c r="J64" s="136"/>
    </row>
    <row r="65" spans="1:10" ht="18" customHeight="1" x14ac:dyDescent="0.3">
      <c r="A65" s="3"/>
      <c r="B65" s="32" t="s">
        <v>311</v>
      </c>
      <c r="C65" s="112">
        <f>IF('Volet 4A-appui'!L47&lt;&gt;"",'Volet 4A-appui'!L47,'Volet 4A-appui'!D47)</f>
        <v>0</v>
      </c>
      <c r="D65" s="54"/>
      <c r="E65" s="218" t="s">
        <v>237</v>
      </c>
      <c r="F65" s="218"/>
      <c r="G65" s="120">
        <f>'Volet 4B- incitatif'!D33</f>
        <v>0</v>
      </c>
      <c r="H65" s="94"/>
      <c r="J65" s="136"/>
    </row>
    <row r="66" spans="1:10" ht="18" customHeight="1" x14ac:dyDescent="0.3">
      <c r="A66" s="3"/>
      <c r="B66" s="113" t="s">
        <v>303</v>
      </c>
      <c r="C66" s="114" t="str">
        <f>IF(C64=0,"",IF(C65=0,"n/a",C64/C65))</f>
        <v/>
      </c>
      <c r="D66" s="54"/>
      <c r="E66" s="204" t="s">
        <v>44</v>
      </c>
      <c r="F66" s="205"/>
      <c r="G66" s="120">
        <f>'Volet 4B- incitatif'!D34</f>
        <v>0</v>
      </c>
      <c r="H66" s="94"/>
      <c r="J66" s="136"/>
    </row>
    <row r="67" spans="1:10" ht="18" customHeight="1" x14ac:dyDescent="0.3">
      <c r="A67" s="3"/>
      <c r="B67" s="113" t="s">
        <v>195</v>
      </c>
      <c r="C67" s="114">
        <f>IF(D15="oui",1,0.5)</f>
        <v>0.5</v>
      </c>
      <c r="D67" s="3"/>
      <c r="E67" s="215" t="s">
        <v>196</v>
      </c>
      <c r="F67" s="215"/>
      <c r="G67" s="115"/>
      <c r="H67" s="3"/>
      <c r="J67" s="136"/>
    </row>
    <row r="68" spans="1:10" ht="18" customHeight="1" x14ac:dyDescent="0.3">
      <c r="A68" s="3"/>
      <c r="B68" s="113" t="s">
        <v>302</v>
      </c>
      <c r="C68" s="112">
        <f>IF(C67*C65&gt;=75000,75000,C67*C65)</f>
        <v>0</v>
      </c>
      <c r="D68" s="54"/>
      <c r="E68" s="3"/>
      <c r="F68" s="3"/>
      <c r="G68" s="3"/>
      <c r="H68" s="94"/>
      <c r="J68" s="136"/>
    </row>
    <row r="69" spans="1:10" ht="18" customHeight="1" x14ac:dyDescent="0.3">
      <c r="A69" s="3"/>
      <c r="B69" s="116" t="s">
        <v>196</v>
      </c>
      <c r="C69" s="115"/>
      <c r="D69" s="3"/>
      <c r="E69" s="3"/>
      <c r="F69" s="3"/>
      <c r="G69" s="3"/>
      <c r="H69" s="3"/>
      <c r="J69" s="136"/>
    </row>
    <row r="70" spans="1:10" ht="18" customHeight="1" x14ac:dyDescent="0.3">
      <c r="A70" s="3"/>
      <c r="B70" s="3"/>
      <c r="C70" s="3"/>
      <c r="D70" s="3"/>
      <c r="E70" s="3"/>
      <c r="F70" s="3"/>
      <c r="G70" s="3"/>
      <c r="H70" s="3"/>
      <c r="J70" s="136"/>
    </row>
    <row r="71" spans="1:10" ht="18" customHeight="1" x14ac:dyDescent="0.3">
      <c r="A71" s="3"/>
      <c r="B71" s="3"/>
      <c r="C71" s="3"/>
      <c r="D71" s="3"/>
      <c r="E71" s="3"/>
      <c r="F71" s="3"/>
      <c r="G71" s="3"/>
      <c r="H71" s="3"/>
      <c r="J71" s="136"/>
    </row>
    <row r="72" spans="1:10" ht="18" customHeight="1" x14ac:dyDescent="0.3">
      <c r="A72" s="3"/>
      <c r="B72" s="3"/>
      <c r="C72" s="3"/>
      <c r="D72" s="3"/>
      <c r="E72" s="3"/>
      <c r="F72" s="3"/>
      <c r="G72" s="3"/>
      <c r="H72" s="3"/>
      <c r="J72" s="136"/>
    </row>
    <row r="73" spans="1:10" ht="18" customHeight="1" x14ac:dyDescent="0.3">
      <c r="A73" s="3"/>
      <c r="B73" s="3"/>
      <c r="C73" s="3"/>
      <c r="D73" s="3"/>
      <c r="E73" s="3"/>
      <c r="F73" s="3"/>
      <c r="G73" s="3"/>
      <c r="H73" s="3"/>
      <c r="J73" s="136"/>
    </row>
    <row r="74" spans="1:10" ht="18" customHeight="1" x14ac:dyDescent="0.3">
      <c r="A74" s="3"/>
      <c r="B74" s="3"/>
      <c r="C74" s="3"/>
      <c r="D74" s="3"/>
      <c r="E74" s="3"/>
      <c r="F74" s="3"/>
      <c r="G74" s="3"/>
      <c r="H74" s="3"/>
      <c r="J74" s="136"/>
    </row>
    <row r="75" spans="1:10" ht="18" customHeight="1" x14ac:dyDescent="0.3">
      <c r="A75" s="3"/>
      <c r="B75" s="113" t="s">
        <v>298</v>
      </c>
      <c r="C75" s="141">
        <f>C69+G67</f>
        <v>0</v>
      </c>
      <c r="D75" s="3"/>
      <c r="E75" s="3"/>
      <c r="F75" s="3"/>
      <c r="G75" s="3"/>
      <c r="H75" s="3"/>
      <c r="J75" s="136"/>
    </row>
    <row r="76" spans="1:10" ht="19.95" customHeight="1" x14ac:dyDescent="0.3">
      <c r="A76" s="3"/>
      <c r="B76" s="3"/>
      <c r="C76" s="3"/>
      <c r="D76" s="3"/>
      <c r="E76" s="3"/>
      <c r="F76" s="3"/>
      <c r="G76" s="3"/>
      <c r="H76" s="3"/>
      <c r="J76" s="136"/>
    </row>
    <row r="77" spans="1:10" ht="19.95" customHeight="1" x14ac:dyDescent="0.3">
      <c r="A77" s="3"/>
      <c r="B77" s="3"/>
      <c r="C77" s="3"/>
      <c r="D77" s="3"/>
      <c r="E77" s="3"/>
      <c r="F77" s="3"/>
      <c r="G77" s="3"/>
      <c r="H77" s="3"/>
      <c r="J77" s="136"/>
    </row>
    <row r="78" spans="1:10" ht="19.95" customHeight="1" x14ac:dyDescent="0.3">
      <c r="A78" s="3"/>
      <c r="B78" s="3"/>
      <c r="C78" s="3"/>
      <c r="D78" s="3"/>
      <c r="E78" s="3"/>
      <c r="F78" s="3"/>
      <c r="G78" s="3"/>
      <c r="H78" s="3"/>
      <c r="J78" s="136"/>
    </row>
  </sheetData>
  <mergeCells count="28">
    <mergeCell ref="D26:G26"/>
    <mergeCell ref="B2:F2"/>
    <mergeCell ref="B3:D3"/>
    <mergeCell ref="B4:F4"/>
    <mergeCell ref="B7:D7"/>
    <mergeCell ref="D9:G9"/>
    <mergeCell ref="D10:G10"/>
    <mergeCell ref="D11:G11"/>
    <mergeCell ref="D13:G13"/>
    <mergeCell ref="D14:G14"/>
    <mergeCell ref="B20:D20"/>
    <mergeCell ref="D22:G22"/>
    <mergeCell ref="D24:G24"/>
    <mergeCell ref="B39:D39"/>
    <mergeCell ref="B40:G40"/>
    <mergeCell ref="B41:F41"/>
    <mergeCell ref="B44:F44"/>
    <mergeCell ref="B61:D61"/>
    <mergeCell ref="B28:C28"/>
    <mergeCell ref="B29:C29"/>
    <mergeCell ref="D31:F31"/>
    <mergeCell ref="D32:F32"/>
    <mergeCell ref="B34:D34"/>
    <mergeCell ref="E67:F67"/>
    <mergeCell ref="E63:F63"/>
    <mergeCell ref="E64:F64"/>
    <mergeCell ref="E65:F65"/>
    <mergeCell ref="E66:F66"/>
  </mergeCells>
  <conditionalFormatting sqref="G63">
    <cfRule type="cellIs" dxfId="2" priority="1" operator="greaterThan">
      <formula>0.5</formula>
    </cfRule>
    <cfRule type="cellIs" dxfId="1" priority="2" operator="greaterThan">
      <formula>50%</formula>
    </cfRule>
  </conditionalFormatting>
  <pageMargins left="0.7" right="0.7" top="0.75" bottom="0.75" header="0.3" footer="0.3"/>
  <pageSetup paperSize="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35</xdr:row>
                    <xdr:rowOff>30480</xdr:rowOff>
                  </from>
                  <to>
                    <xdr:col>1</xdr:col>
                    <xdr:colOff>266700</xdr:colOff>
                    <xdr:row>36</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36</xdr:row>
                    <xdr:rowOff>7620</xdr:rowOff>
                  </from>
                  <to>
                    <xdr:col>1</xdr:col>
                    <xdr:colOff>266700</xdr:colOff>
                    <xdr:row>37</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7620</xdr:colOff>
                    <xdr:row>38</xdr:row>
                    <xdr:rowOff>0</xdr:rowOff>
                  </from>
                  <to>
                    <xdr:col>1</xdr:col>
                    <xdr:colOff>259080</xdr:colOff>
                    <xdr:row>39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7620</xdr:colOff>
                    <xdr:row>38</xdr:row>
                    <xdr:rowOff>0</xdr:rowOff>
                  </from>
                  <to>
                    <xdr:col>1</xdr:col>
                    <xdr:colOff>259080</xdr:colOff>
                    <xdr:row>39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7620</xdr:colOff>
                    <xdr:row>38</xdr:row>
                    <xdr:rowOff>213360</xdr:rowOff>
                  </from>
                  <to>
                    <xdr:col>1</xdr:col>
                    <xdr:colOff>259080</xdr:colOff>
                    <xdr:row>39</xdr:row>
                    <xdr:rowOff>213360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7620</xdr:colOff>
                    <xdr:row>39</xdr:row>
                    <xdr:rowOff>220980</xdr:rowOff>
                  </from>
                  <to>
                    <xdr:col>1</xdr:col>
                    <xdr:colOff>259080</xdr:colOff>
                    <xdr:row>40</xdr:row>
                    <xdr:rowOff>220980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7620</xdr:colOff>
                    <xdr:row>41</xdr:row>
                    <xdr:rowOff>7620</xdr:rowOff>
                  </from>
                  <to>
                    <xdr:col>1</xdr:col>
                    <xdr:colOff>274320</xdr:colOff>
                    <xdr:row>41</xdr:row>
                    <xdr:rowOff>213360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22860</xdr:colOff>
                    <xdr:row>41</xdr:row>
                    <xdr:rowOff>220980</xdr:rowOff>
                  </from>
                  <to>
                    <xdr:col>1</xdr:col>
                    <xdr:colOff>266700</xdr:colOff>
                    <xdr:row>42</xdr:row>
                    <xdr:rowOff>220980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22860</xdr:colOff>
                    <xdr:row>42</xdr:row>
                    <xdr:rowOff>198120</xdr:rowOff>
                  </from>
                  <to>
                    <xdr:col>1</xdr:col>
                    <xdr:colOff>266700</xdr:colOff>
                    <xdr:row>43</xdr:row>
                    <xdr:rowOff>198120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7620</xdr:colOff>
                    <xdr:row>37</xdr:row>
                    <xdr:rowOff>0</xdr:rowOff>
                  </from>
                  <to>
                    <xdr:col>1</xdr:col>
                    <xdr:colOff>251460</xdr:colOff>
                    <xdr:row>38</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7620</xdr:colOff>
                    <xdr:row>37</xdr:row>
                    <xdr:rowOff>220980</xdr:rowOff>
                  </from>
                  <to>
                    <xdr:col>1</xdr:col>
                    <xdr:colOff>251460</xdr:colOff>
                    <xdr:row>38</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938124F-BDBB-4DE0-BE64-41B0241DE08D}">
          <x14:formula1>
            <xm:f>Tables!$K$15:$K$16</xm:f>
          </x14:formula1>
          <xm:sqref>D17:D18</xm:sqref>
        </x14:dataValidation>
        <x14:dataValidation type="list" allowBlank="1" showInputMessage="1" showErrorMessage="1" xr:uid="{C2588534-3C6E-4BAC-A218-1CD4302D6416}">
          <x14:formula1>
            <xm:f>Tables!$O$6:$O$7</xm:f>
          </x14:formula1>
          <xm:sqref>G39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BA49-C535-4A91-8C4D-745F677A94AA}">
  <dimension ref="B1:G8"/>
  <sheetViews>
    <sheetView workbookViewId="0">
      <selection activeCell="H28" sqref="H28"/>
    </sheetView>
  </sheetViews>
  <sheetFormatPr baseColWidth="10" defaultRowHeight="14.4" x14ac:dyDescent="0.3"/>
  <cols>
    <col min="1" max="1" width="5.6640625" customWidth="1"/>
    <col min="2" max="2" width="63.6640625" customWidth="1"/>
    <col min="3" max="3" width="16.44140625" customWidth="1"/>
    <col min="4" max="4" width="14.88671875" bestFit="1" customWidth="1"/>
    <col min="6" max="6" width="21" customWidth="1"/>
    <col min="7" max="7" width="35.88671875" customWidth="1"/>
  </cols>
  <sheetData>
    <row r="1" spans="2:7" ht="26.4" x14ac:dyDescent="0.3">
      <c r="F1" s="64" t="s">
        <v>294</v>
      </c>
    </row>
    <row r="2" spans="2:7" x14ac:dyDescent="0.3">
      <c r="B2" s="32" t="s">
        <v>301</v>
      </c>
      <c r="C2" s="33">
        <f>IF('Événement visé'!D51-'Événement visé'!D43&lt;0,0,'Événement visé'!D51-'Événement visé'!D43)</f>
        <v>0</v>
      </c>
      <c r="D2" s="142">
        <f>$C$2*100</f>
        <v>0</v>
      </c>
      <c r="F2" s="136"/>
    </row>
    <row r="3" spans="2:7" x14ac:dyDescent="0.3">
      <c r="B3" s="32" t="s">
        <v>299</v>
      </c>
      <c r="C3" s="35" t="str">
        <f>'Événement visé'!$H$60</f>
        <v>Non</v>
      </c>
      <c r="D3" s="142">
        <f>IF($C$3="Oui",$D$2*0.2,0)</f>
        <v>0</v>
      </c>
      <c r="F3" s="136"/>
    </row>
    <row r="4" spans="2:7" ht="26.4" x14ac:dyDescent="0.3">
      <c r="B4" s="36" t="s">
        <v>217</v>
      </c>
      <c r="C4" s="35" t="str">
        <f>IF(IFERROR('Événement visé'!I33,0)="","",IFERROR('Événement visé'!$I$33,0))</f>
        <v>Non</v>
      </c>
      <c r="D4" s="142">
        <f>IF($C$4="Oui",$D$2*0.2,0)</f>
        <v>0</v>
      </c>
      <c r="F4" s="136"/>
      <c r="G4" t="s">
        <v>324</v>
      </c>
    </row>
    <row r="5" spans="2:7" x14ac:dyDescent="0.3">
      <c r="B5" s="204" t="s">
        <v>41</v>
      </c>
      <c r="C5" s="205"/>
      <c r="D5" s="142">
        <f>'Volet 4B- incitatif'!D31</f>
        <v>0</v>
      </c>
      <c r="F5" s="136"/>
    </row>
    <row r="6" spans="2:7" x14ac:dyDescent="0.3">
      <c r="B6" s="8" t="s">
        <v>42</v>
      </c>
      <c r="C6" s="8"/>
      <c r="D6" s="18">
        <f>SUM(D2:D5)</f>
        <v>0</v>
      </c>
      <c r="F6" s="136"/>
    </row>
    <row r="7" spans="2:7" x14ac:dyDescent="0.3">
      <c r="B7" s="5" t="s">
        <v>304</v>
      </c>
      <c r="C7" s="3"/>
      <c r="D7" s="25">
        <f>IF(D6&gt;=100000,100000,D6)</f>
        <v>0</v>
      </c>
      <c r="F7" s="136"/>
    </row>
    <row r="8" spans="2:7" x14ac:dyDescent="0.3">
      <c r="B8" s="8" t="s">
        <v>204</v>
      </c>
      <c r="C8" s="46"/>
      <c r="D8" s="122">
        <f>'Volet 4B- incitatif'!D34</f>
        <v>0</v>
      </c>
      <c r="F8" s="136"/>
    </row>
  </sheetData>
  <mergeCells count="1">
    <mergeCell ref="B5:C5"/>
  </mergeCells>
  <conditionalFormatting sqref="D6">
    <cfRule type="cellIs" dxfId="0" priority="1" operator="greaterThan">
      <formula>200000</formula>
    </cfRule>
  </conditionalFormatting>
  <dataValidations count="1">
    <dataValidation type="decimal" allowBlank="1" showInputMessage="1" showErrorMessage="1" sqref="D5 D2:D3" xr:uid="{DF7C29BC-EE65-4D17-9CF9-3B6D0E849794}">
      <formula1>0</formula1>
      <formula2>5000000</formula2>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EA2A1-C3C6-4F5D-AA77-DF73A78A1147}">
  <dimension ref="A1:DA2"/>
  <sheetViews>
    <sheetView topLeftCell="CN1" workbookViewId="0">
      <selection activeCell="H28" sqref="H28"/>
    </sheetView>
  </sheetViews>
  <sheetFormatPr baseColWidth="10" defaultRowHeight="14.4" x14ac:dyDescent="0.3"/>
  <cols>
    <col min="24" max="24" width="13.109375" customWidth="1"/>
    <col min="30" max="30" width="14.77734375" customWidth="1"/>
    <col min="34" max="34" width="16.109375" customWidth="1"/>
    <col min="36" max="36" width="18.5546875" customWidth="1"/>
    <col min="37" max="38" width="16.33203125" customWidth="1"/>
    <col min="39" max="39" width="12.88671875" customWidth="1"/>
    <col min="43" max="43" width="15.33203125" customWidth="1"/>
    <col min="76" max="76" width="15.77734375" customWidth="1"/>
    <col min="77" max="77" width="19.109375" customWidth="1"/>
    <col min="78" max="78" width="16.33203125" customWidth="1"/>
    <col min="79" max="79" width="17.44140625" customWidth="1"/>
    <col min="80" max="80" width="18.109375" customWidth="1"/>
    <col min="82" max="82" width="14.109375" customWidth="1"/>
    <col min="83" max="83" width="16.21875" customWidth="1"/>
    <col min="89" max="89" width="15.109375" bestFit="1" customWidth="1"/>
    <col min="94" max="94" width="13.5546875" customWidth="1"/>
    <col min="95" max="95" width="19.5546875" customWidth="1"/>
    <col min="101" max="101" width="16.44140625" customWidth="1"/>
    <col min="103" max="103" width="14.6640625" customWidth="1"/>
    <col min="104" max="104" width="16.88671875" customWidth="1"/>
  </cols>
  <sheetData>
    <row r="1" spans="1:105" s="125" customFormat="1" ht="79.2" x14ac:dyDescent="0.3">
      <c r="A1" s="124" t="s">
        <v>238</v>
      </c>
      <c r="B1" s="124" t="s">
        <v>239</v>
      </c>
      <c r="C1" s="124" t="s">
        <v>50</v>
      </c>
      <c r="D1" s="124" t="s">
        <v>51</v>
      </c>
      <c r="E1" s="124" t="s">
        <v>52</v>
      </c>
      <c r="F1" s="124" t="s">
        <v>53</v>
      </c>
      <c r="G1" s="124" t="s">
        <v>54</v>
      </c>
      <c r="H1" s="124" t="s">
        <v>240</v>
      </c>
      <c r="I1" s="124" t="s">
        <v>241</v>
      </c>
      <c r="J1" s="124" t="s">
        <v>242</v>
      </c>
      <c r="K1" s="124" t="s">
        <v>243</v>
      </c>
      <c r="L1" s="124" t="s">
        <v>244</v>
      </c>
      <c r="M1" s="124" t="s">
        <v>245</v>
      </c>
      <c r="N1" s="124" t="s">
        <v>246</v>
      </c>
      <c r="O1" s="124" t="s">
        <v>247</v>
      </c>
      <c r="P1" s="124" t="s">
        <v>248</v>
      </c>
      <c r="Q1" s="124" t="s">
        <v>151</v>
      </c>
      <c r="R1" s="124" t="s">
        <v>249</v>
      </c>
      <c r="S1" s="124" t="s">
        <v>250</v>
      </c>
      <c r="T1" s="124" t="s">
        <v>251</v>
      </c>
      <c r="U1" s="124" t="s">
        <v>252</v>
      </c>
      <c r="V1" s="124" t="s">
        <v>253</v>
      </c>
      <c r="W1" s="124" t="s">
        <v>254</v>
      </c>
      <c r="X1" s="124" t="s">
        <v>255</v>
      </c>
      <c r="Y1" s="124" t="s">
        <v>316</v>
      </c>
      <c r="Z1" s="124" t="s">
        <v>256</v>
      </c>
      <c r="AA1" s="124" t="s">
        <v>257</v>
      </c>
      <c r="AB1" s="124" t="s">
        <v>258</v>
      </c>
      <c r="AC1" s="124" t="s">
        <v>259</v>
      </c>
      <c r="AD1" s="124" t="s">
        <v>125</v>
      </c>
      <c r="AE1" s="124" t="s">
        <v>260</v>
      </c>
      <c r="AF1" s="124" t="s">
        <v>341</v>
      </c>
      <c r="AG1" s="124" t="s">
        <v>261</v>
      </c>
      <c r="AH1" s="124" t="s">
        <v>262</v>
      </c>
      <c r="AI1" s="124" t="s">
        <v>263</v>
      </c>
      <c r="AJ1" s="124" t="s">
        <v>264</v>
      </c>
      <c r="AK1" s="124" t="s">
        <v>345</v>
      </c>
      <c r="AL1" s="124" t="s">
        <v>343</v>
      </c>
      <c r="AM1" s="124" t="s">
        <v>342</v>
      </c>
      <c r="AN1" s="124" t="s">
        <v>344</v>
      </c>
      <c r="AO1" s="124" t="s">
        <v>346</v>
      </c>
      <c r="AP1" s="124" t="s">
        <v>265</v>
      </c>
      <c r="AQ1" s="124" t="s">
        <v>348</v>
      </c>
      <c r="AR1" s="124" t="s">
        <v>347</v>
      </c>
      <c r="AS1" s="124" t="s">
        <v>275</v>
      </c>
      <c r="AT1" s="124" t="s">
        <v>276</v>
      </c>
      <c r="AU1" s="124" t="s">
        <v>349</v>
      </c>
      <c r="AV1" s="124" t="s">
        <v>350</v>
      </c>
      <c r="AW1" s="124" t="s">
        <v>351</v>
      </c>
      <c r="AX1" s="124" t="s">
        <v>352</v>
      </c>
      <c r="AY1" s="124" t="s">
        <v>353</v>
      </c>
      <c r="AZ1" s="124" t="s">
        <v>354</v>
      </c>
      <c r="BA1" s="124" t="s">
        <v>355</v>
      </c>
      <c r="BB1" s="124" t="s">
        <v>356</v>
      </c>
      <c r="BC1" s="124" t="s">
        <v>357</v>
      </c>
      <c r="BD1" s="124" t="s">
        <v>358</v>
      </c>
      <c r="BE1" s="124" t="s">
        <v>277</v>
      </c>
      <c r="BF1" s="124" t="s">
        <v>278</v>
      </c>
      <c r="BG1" s="124" t="s">
        <v>279</v>
      </c>
      <c r="BH1" s="124" t="s">
        <v>280</v>
      </c>
      <c r="BI1" s="124" t="s">
        <v>281</v>
      </c>
      <c r="BJ1" s="124" t="s">
        <v>282</v>
      </c>
      <c r="BK1" s="124" t="s">
        <v>283</v>
      </c>
      <c r="BL1" s="124" t="s">
        <v>284</v>
      </c>
      <c r="BM1" s="124" t="s">
        <v>285</v>
      </c>
      <c r="BN1" s="124" t="s">
        <v>286</v>
      </c>
      <c r="BO1" s="131" t="s">
        <v>287</v>
      </c>
      <c r="BP1" s="124" t="s">
        <v>359</v>
      </c>
      <c r="BQ1" s="124" t="s">
        <v>360</v>
      </c>
      <c r="BR1" s="124" t="s">
        <v>288</v>
      </c>
      <c r="BS1" s="124" t="s">
        <v>289</v>
      </c>
      <c r="BT1" s="124" t="s">
        <v>290</v>
      </c>
      <c r="BU1" s="124" t="s">
        <v>291</v>
      </c>
      <c r="BV1" s="124" t="s">
        <v>292</v>
      </c>
      <c r="BW1" s="124" t="s">
        <v>293</v>
      </c>
      <c r="BX1" s="124" t="s">
        <v>325</v>
      </c>
      <c r="BY1" s="170" t="s">
        <v>266</v>
      </c>
      <c r="BZ1" s="170" t="s">
        <v>333</v>
      </c>
      <c r="CA1" s="170" t="s">
        <v>267</v>
      </c>
      <c r="CB1" s="170" t="s">
        <v>334</v>
      </c>
      <c r="CC1" s="170" t="s">
        <v>221</v>
      </c>
      <c r="CD1" s="170" t="s">
        <v>361</v>
      </c>
      <c r="CE1" s="170" t="s">
        <v>362</v>
      </c>
      <c r="CF1" s="170" t="s">
        <v>363</v>
      </c>
      <c r="CG1" s="170" t="s">
        <v>364</v>
      </c>
      <c r="CH1" s="170" t="s">
        <v>365</v>
      </c>
      <c r="CI1" s="170" t="s">
        <v>366</v>
      </c>
      <c r="CJ1" s="170" t="s">
        <v>367</v>
      </c>
      <c r="CK1" s="170" t="s">
        <v>368</v>
      </c>
      <c r="CL1" s="170" t="s">
        <v>369</v>
      </c>
      <c r="CM1" s="170" t="s">
        <v>270</v>
      </c>
      <c r="CN1" s="170" t="s">
        <v>271</v>
      </c>
      <c r="CO1" s="170" t="s">
        <v>370</v>
      </c>
      <c r="CP1" s="170" t="s">
        <v>371</v>
      </c>
      <c r="CQ1" s="170" t="s">
        <v>372</v>
      </c>
      <c r="CR1" s="170" t="s">
        <v>373</v>
      </c>
      <c r="CS1" s="170" t="s">
        <v>374</v>
      </c>
      <c r="CT1" s="170" t="s">
        <v>375</v>
      </c>
      <c r="CU1" s="170" t="s">
        <v>376</v>
      </c>
      <c r="CV1" s="170" t="s">
        <v>377</v>
      </c>
      <c r="CW1" s="170" t="s">
        <v>272</v>
      </c>
      <c r="CX1" s="170" t="s">
        <v>273</v>
      </c>
      <c r="CY1" s="170" t="s">
        <v>233</v>
      </c>
      <c r="CZ1" s="170" t="s">
        <v>268</v>
      </c>
      <c r="DA1" s="170" t="s">
        <v>269</v>
      </c>
    </row>
    <row r="2" spans="1:105" x14ac:dyDescent="0.3">
      <c r="A2">
        <f>Demandeur!D12</f>
        <v>0</v>
      </c>
      <c r="B2">
        <f>Demandeur!D13</f>
        <v>0</v>
      </c>
      <c r="C2">
        <f>Demandeur!D14</f>
        <v>0</v>
      </c>
      <c r="D2">
        <f>Demandeur!D15</f>
        <v>0</v>
      </c>
      <c r="E2">
        <f>Demandeur!D16</f>
        <v>0</v>
      </c>
      <c r="F2">
        <f>Demandeur!D17</f>
        <v>0</v>
      </c>
      <c r="G2">
        <f>Demandeur!D18</f>
        <v>0</v>
      </c>
      <c r="H2">
        <f>Demandeur!D19</f>
        <v>0</v>
      </c>
      <c r="I2">
        <f>Demandeur!D20</f>
        <v>0</v>
      </c>
      <c r="J2">
        <f>Demandeur!D24</f>
        <v>0</v>
      </c>
      <c r="K2">
        <f>Demandeur!D25</f>
        <v>0</v>
      </c>
      <c r="L2">
        <f>Demandeur!D26</f>
        <v>0</v>
      </c>
      <c r="M2">
        <f>Demandeur!D27</f>
        <v>0</v>
      </c>
      <c r="N2">
        <f>Demandeur!D29</f>
        <v>0</v>
      </c>
      <c r="O2">
        <f>Demandeur!D30</f>
        <v>0</v>
      </c>
      <c r="P2">
        <f>Demandeur!D31</f>
        <v>0</v>
      </c>
      <c r="Q2">
        <f>Demandeur!D40</f>
        <v>0</v>
      </c>
      <c r="R2">
        <f>Demandeur!D42</f>
        <v>0</v>
      </c>
      <c r="S2" t="str">
        <f>Demandeur!G45</f>
        <v>Non</v>
      </c>
      <c r="T2">
        <f>Demandeur!D47</f>
        <v>0</v>
      </c>
      <c r="U2">
        <f>Demandeur!D48</f>
        <v>0</v>
      </c>
      <c r="V2">
        <f>Demandeur!D49</f>
        <v>0</v>
      </c>
      <c r="W2">
        <f>'Événement visé'!D9</f>
        <v>0</v>
      </c>
      <c r="X2">
        <f>'Événement visé'!D13</f>
        <v>0</v>
      </c>
      <c r="Y2" t="str">
        <f>'Événement visé'!H15</f>
        <v>Non</v>
      </c>
      <c r="Z2" s="126" t="str">
        <f>IF('Événement visé'!D17="","",'Événement visé'!D17)</f>
        <v/>
      </c>
      <c r="AA2" s="126" t="str">
        <f>IF('Événement visé'!D18="","",'Événement visé'!D18)</f>
        <v/>
      </c>
      <c r="AB2">
        <f>'Événement visé'!G18</f>
        <v>1</v>
      </c>
      <c r="AC2">
        <f>'Événement visé'!D20</f>
        <v>0</v>
      </c>
      <c r="AD2" s="171">
        <f>'Événement visé'!D25</f>
        <v>0</v>
      </c>
      <c r="AE2" t="str">
        <f>'Événement visé'!H27</f>
        <v>Non</v>
      </c>
      <c r="AF2">
        <f>'Événement visé'!D31</f>
        <v>0</v>
      </c>
      <c r="AG2">
        <f>'Événement visé'!D33</f>
        <v>0</v>
      </c>
      <c r="AH2">
        <f>'Événement visé'!D34</f>
        <v>0</v>
      </c>
      <c r="AI2">
        <f>'Événement visé'!D35</f>
        <v>0</v>
      </c>
      <c r="AJ2" t="str">
        <f>'Événement visé'!$H$37</f>
        <v>Non</v>
      </c>
      <c r="AK2" s="132">
        <f>'Événement visé'!D50</f>
        <v>0</v>
      </c>
      <c r="AL2" s="133" t="str">
        <f>'Événement visé'!D52</f>
        <v/>
      </c>
      <c r="AM2" s="132">
        <f>'Événement visé'!D51</f>
        <v>0</v>
      </c>
      <c r="AN2" s="175" t="s">
        <v>274</v>
      </c>
      <c r="AO2" s="134">
        <f>'Événement visé'!D53</f>
        <v>0</v>
      </c>
      <c r="AP2" s="135">
        <f>'Événement visé'!D58</f>
        <v>0</v>
      </c>
      <c r="AQ2" s="135" t="s">
        <v>274</v>
      </c>
      <c r="AR2" s="135" t="s">
        <v>274</v>
      </c>
      <c r="AS2" s="135" t="s">
        <v>274</v>
      </c>
      <c r="AT2" s="135" t="s">
        <v>274</v>
      </c>
      <c r="AU2" s="135" t="s">
        <v>274</v>
      </c>
      <c r="AV2" s="135" t="s">
        <v>274</v>
      </c>
      <c r="AW2" s="135" t="s">
        <v>274</v>
      </c>
      <c r="AX2" s="135" t="s">
        <v>274</v>
      </c>
      <c r="AY2" s="135" t="s">
        <v>274</v>
      </c>
      <c r="AZ2" s="135" t="s">
        <v>274</v>
      </c>
      <c r="BA2" s="135" t="s">
        <v>274</v>
      </c>
      <c r="BB2" s="135" t="s">
        <v>274</v>
      </c>
      <c r="BC2" s="135" t="s">
        <v>274</v>
      </c>
      <c r="BD2" s="135" t="s">
        <v>274</v>
      </c>
      <c r="BE2" s="135" t="s">
        <v>274</v>
      </c>
      <c r="BF2" s="135" t="s">
        <v>274</v>
      </c>
      <c r="BG2" s="135" t="s">
        <v>274</v>
      </c>
      <c r="BH2" s="135" t="s">
        <v>274</v>
      </c>
      <c r="BI2" s="135" t="s">
        <v>274</v>
      </c>
      <c r="BJ2" s="135" t="s">
        <v>274</v>
      </c>
      <c r="BK2" s="135" t="s">
        <v>274</v>
      </c>
      <c r="BL2" s="135" t="s">
        <v>274</v>
      </c>
      <c r="BM2" s="135" t="s">
        <v>274</v>
      </c>
      <c r="BN2" s="135" t="s">
        <v>274</v>
      </c>
      <c r="BO2" s="172">
        <f>'Analyse '!G39</f>
        <v>0</v>
      </c>
      <c r="BP2" s="135" t="s">
        <v>274</v>
      </c>
      <c r="BQ2" s="135" t="s">
        <v>274</v>
      </c>
      <c r="BR2" s="135" t="s">
        <v>274</v>
      </c>
      <c r="BS2" s="135" t="s">
        <v>274</v>
      </c>
      <c r="BT2" s="135" t="s">
        <v>274</v>
      </c>
      <c r="BU2" s="135" t="s">
        <v>274</v>
      </c>
      <c r="BV2" s="135" t="s">
        <v>274</v>
      </c>
      <c r="BW2" s="135" t="s">
        <v>274</v>
      </c>
      <c r="BX2" s="165">
        <f>'Événement visé'!D66</f>
        <v>0</v>
      </c>
      <c r="BY2" s="166">
        <f>'Événement visé'!D42</f>
        <v>0</v>
      </c>
      <c r="BZ2" s="166">
        <f>'Événement visé'!D43</f>
        <v>0</v>
      </c>
      <c r="CA2" s="167" t="str">
        <f>'Événement visé'!D44</f>
        <v/>
      </c>
      <c r="CB2" s="173">
        <f>'Événement visé'!D45</f>
        <v>0</v>
      </c>
      <c r="CC2">
        <f>'Événement visé'!D46</f>
        <v>0</v>
      </c>
      <c r="CD2" s="167" t="str">
        <f>'Événement visé'!D54</f>
        <v/>
      </c>
      <c r="CE2" t="str">
        <f>'Volet 4A-appui'!G13</f>
        <v>Non</v>
      </c>
      <c r="CF2" t="str">
        <f>'Volet 4A-appui'!G14</f>
        <v>Non</v>
      </c>
      <c r="CG2" t="str">
        <f>'Volet 4A-appui'!G15</f>
        <v>Non</v>
      </c>
      <c r="CH2" t="str">
        <f>'Volet 4A-appui'!G16</f>
        <v>Non</v>
      </c>
      <c r="CI2" t="str">
        <f>'Volet 4A-appui'!G17</f>
        <v>Non</v>
      </c>
      <c r="CJ2" t="str">
        <f>'Volet 4A-appui'!G18</f>
        <v>Non</v>
      </c>
      <c r="CK2" t="str">
        <f>'Volet 4A-appui'!G19</f>
        <v>Non</v>
      </c>
      <c r="CL2" t="str">
        <f>IF('Volet 4A-appui'!G20="non","",'Volet 4A-appui'!B22)</f>
        <v/>
      </c>
      <c r="CM2" s="126" t="str">
        <f>IF('Volet 4A-appui'!D27="","",'Volet 4A-appui'!D27)</f>
        <v/>
      </c>
      <c r="CN2" s="126" t="str">
        <f>IF('Volet 4A-appui'!D28="","",'Volet 4A-appui'!D28)</f>
        <v/>
      </c>
      <c r="CO2" s="168">
        <f>IF('Volet 4A-appui'!L47&lt;&gt;"",'Volet 4A-appui'!L47,'Volet 4A-appui'!D47)</f>
        <v>0</v>
      </c>
      <c r="CP2" s="168">
        <f>IF('Volet 4A-appui'!L50&lt;&gt;"",'Volet 4A-appui'!L50,'Volet 4A-appui'!D50)</f>
        <v>0</v>
      </c>
      <c r="CQ2" s="168">
        <f>'Volet 4A-appui'!D61</f>
        <v>0</v>
      </c>
      <c r="CR2" s="126" t="str">
        <f>'Volet 4B- incitatif'!D12</f>
        <v/>
      </c>
      <c r="CS2" s="126" t="str">
        <f>'Volet 4B- incitatif'!D13</f>
        <v/>
      </c>
      <c r="CT2" s="169">
        <f>'Volet 4B- incitatif'!F19</f>
        <v>0</v>
      </c>
      <c r="CU2" s="168">
        <f>'Volet 4B- incitatif'!D33</f>
        <v>0</v>
      </c>
      <c r="CV2" s="168">
        <f>'Volet 4B- incitatif'!D34</f>
        <v>0</v>
      </c>
      <c r="CW2" s="168">
        <f>'Analyse '!C69</f>
        <v>0</v>
      </c>
      <c r="CX2" s="168">
        <f>'Analyse '!G67</f>
        <v>0</v>
      </c>
      <c r="CY2" s="174" t="str">
        <f>IF('Événement visé'!D11="","",'Événement visé'!D11)</f>
        <v/>
      </c>
      <c r="CZ2" s="174" t="str">
        <f>'Événement visé'!H22</f>
        <v>Non</v>
      </c>
      <c r="DA2" s="174" t="str">
        <f>IF('Événement visé'!D29="","",'Événement visé'!D29)</f>
        <v/>
      </c>
    </row>
  </sheetData>
  <pageMargins left="0.7" right="0.7" top="0.75" bottom="0.75" header="0.3" footer="0.3"/>
  <pageSetup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0FC8-F614-4874-8028-F09F78ED2E81}">
  <dimension ref="B5:O25"/>
  <sheetViews>
    <sheetView workbookViewId="0">
      <selection activeCell="H28" sqref="H28"/>
    </sheetView>
  </sheetViews>
  <sheetFormatPr baseColWidth="10" defaultRowHeight="14.4" x14ac:dyDescent="0.3"/>
  <cols>
    <col min="8" max="8" width="24.109375" customWidth="1"/>
    <col min="10" max="10" width="23.5546875" customWidth="1"/>
  </cols>
  <sheetData>
    <row r="5" spans="2:15" x14ac:dyDescent="0.3">
      <c r="B5" s="67" t="s">
        <v>92</v>
      </c>
      <c r="F5" s="67" t="s">
        <v>93</v>
      </c>
      <c r="H5" s="67" t="s">
        <v>99</v>
      </c>
      <c r="J5" s="67" t="s">
        <v>125</v>
      </c>
      <c r="K5" s="67" t="s">
        <v>120</v>
      </c>
      <c r="O5" s="67" t="s">
        <v>234</v>
      </c>
    </row>
    <row r="6" spans="2:15" x14ac:dyDescent="0.3">
      <c r="B6" t="s">
        <v>75</v>
      </c>
      <c r="F6" t="s">
        <v>94</v>
      </c>
      <c r="H6" t="s">
        <v>106</v>
      </c>
      <c r="I6" t="s">
        <v>121</v>
      </c>
      <c r="J6" t="s">
        <v>126</v>
      </c>
      <c r="K6" t="s">
        <v>121</v>
      </c>
      <c r="O6" t="s">
        <v>235</v>
      </c>
    </row>
    <row r="7" spans="2:15" x14ac:dyDescent="0.3">
      <c r="B7" t="s">
        <v>72</v>
      </c>
      <c r="F7" t="s">
        <v>95</v>
      </c>
      <c r="H7" t="s">
        <v>116</v>
      </c>
      <c r="I7" t="s">
        <v>121</v>
      </c>
      <c r="J7" t="s">
        <v>127</v>
      </c>
      <c r="K7" t="s">
        <v>122</v>
      </c>
      <c r="O7" t="s">
        <v>236</v>
      </c>
    </row>
    <row r="8" spans="2:15" x14ac:dyDescent="0.3">
      <c r="B8" t="s">
        <v>73</v>
      </c>
      <c r="F8" t="s">
        <v>96</v>
      </c>
      <c r="H8" t="s">
        <v>104</v>
      </c>
      <c r="I8" t="s">
        <v>121</v>
      </c>
      <c r="J8" t="s">
        <v>128</v>
      </c>
      <c r="K8" t="s">
        <v>123</v>
      </c>
    </row>
    <row r="9" spans="2:15" x14ac:dyDescent="0.3">
      <c r="B9" t="s">
        <v>74</v>
      </c>
      <c r="F9" t="s">
        <v>97</v>
      </c>
      <c r="H9" t="s">
        <v>105</v>
      </c>
      <c r="I9" t="s">
        <v>121</v>
      </c>
      <c r="J9" t="s">
        <v>129</v>
      </c>
      <c r="K9" t="s">
        <v>124</v>
      </c>
    </row>
    <row r="10" spans="2:15" x14ac:dyDescent="0.3">
      <c r="F10" t="s">
        <v>98</v>
      </c>
      <c r="H10" t="s">
        <v>112</v>
      </c>
      <c r="I10" t="s">
        <v>121</v>
      </c>
    </row>
    <row r="11" spans="2:15" x14ac:dyDescent="0.3">
      <c r="H11" t="s">
        <v>117</v>
      </c>
      <c r="I11" t="s">
        <v>121</v>
      </c>
    </row>
    <row r="12" spans="2:15" x14ac:dyDescent="0.3">
      <c r="H12" t="s">
        <v>113</v>
      </c>
      <c r="I12" t="s">
        <v>121</v>
      </c>
    </row>
    <row r="13" spans="2:15" x14ac:dyDescent="0.3">
      <c r="H13" t="s">
        <v>119</v>
      </c>
      <c r="I13" t="s">
        <v>121</v>
      </c>
      <c r="K13" t="s">
        <v>200</v>
      </c>
    </row>
    <row r="14" spans="2:15" x14ac:dyDescent="0.3">
      <c r="H14" t="s">
        <v>115</v>
      </c>
      <c r="I14" t="s">
        <v>121</v>
      </c>
    </row>
    <row r="15" spans="2:15" x14ac:dyDescent="0.3">
      <c r="H15" t="s">
        <v>114</v>
      </c>
      <c r="I15" t="s">
        <v>121</v>
      </c>
      <c r="K15" t="s">
        <v>121</v>
      </c>
    </row>
    <row r="16" spans="2:15" x14ac:dyDescent="0.3">
      <c r="H16" t="s">
        <v>108</v>
      </c>
      <c r="I16" t="s">
        <v>121</v>
      </c>
      <c r="K16" t="s">
        <v>201</v>
      </c>
    </row>
    <row r="17" spans="8:9" x14ac:dyDescent="0.3">
      <c r="H17" t="s">
        <v>107</v>
      </c>
      <c r="I17" t="s">
        <v>121</v>
      </c>
    </row>
    <row r="18" spans="8:9" x14ac:dyDescent="0.3">
      <c r="H18" t="s">
        <v>101</v>
      </c>
      <c r="I18" t="s">
        <v>121</v>
      </c>
    </row>
    <row r="19" spans="8:9" x14ac:dyDescent="0.3">
      <c r="H19" t="s">
        <v>109</v>
      </c>
      <c r="I19" t="s">
        <v>121</v>
      </c>
    </row>
    <row r="20" spans="8:9" x14ac:dyDescent="0.3">
      <c r="H20" t="s">
        <v>103</v>
      </c>
      <c r="I20" t="s">
        <v>121</v>
      </c>
    </row>
    <row r="21" spans="8:9" x14ac:dyDescent="0.3">
      <c r="H21" t="s">
        <v>100</v>
      </c>
      <c r="I21" t="s">
        <v>201</v>
      </c>
    </row>
    <row r="22" spans="8:9" x14ac:dyDescent="0.3">
      <c r="H22" t="s">
        <v>118</v>
      </c>
      <c r="I22" t="s">
        <v>121</v>
      </c>
    </row>
    <row r="23" spans="8:9" x14ac:dyDescent="0.3">
      <c r="H23" t="s">
        <v>102</v>
      </c>
      <c r="I23" t="s">
        <v>121</v>
      </c>
    </row>
    <row r="24" spans="8:9" x14ac:dyDescent="0.3">
      <c r="H24" t="s">
        <v>111</v>
      </c>
      <c r="I24" t="s">
        <v>201</v>
      </c>
    </row>
    <row r="25" spans="8:9" x14ac:dyDescent="0.3">
      <c r="H25" t="s">
        <v>110</v>
      </c>
      <c r="I25" t="s">
        <v>121</v>
      </c>
    </row>
  </sheetData>
  <sortState xmlns:xlrd2="http://schemas.microsoft.com/office/spreadsheetml/2017/richdata2" ref="H6:I25">
    <sortCondition ref="H6:H25"/>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Demandeur</vt:lpstr>
      <vt:lpstr>Événement visé</vt:lpstr>
      <vt:lpstr>Volet 4A-appui</vt:lpstr>
      <vt:lpstr>Volet 4B- incitatif</vt:lpstr>
      <vt:lpstr>Autorisation</vt:lpstr>
      <vt:lpstr>Analyse </vt:lpstr>
      <vt:lpstr>Calcul volet 4B-incitatif</vt:lpstr>
      <vt:lpstr>Extraction volet 4</vt:lpstr>
      <vt:lpstr>Tables</vt:lpstr>
      <vt:lpstr>'Événement visé'!Zone_d_impression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Tahiri</dc:creator>
  <cp:lastModifiedBy>Stéphanie Shanilsky</cp:lastModifiedBy>
  <cp:lastPrinted>2025-07-16T10:30:24Z</cp:lastPrinted>
  <dcterms:created xsi:type="dcterms:W3CDTF">2025-03-17T19:37:00Z</dcterms:created>
  <dcterms:modified xsi:type="dcterms:W3CDTF">2025-08-06T13:55:14Z</dcterms:modified>
</cp:coreProperties>
</file>